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3"/>
  </bookViews>
  <sheets>
    <sheet name="Attachment 1 - Bulk" sheetId="1" r:id="rId1"/>
    <sheet name="Attachment 2 - Distribution" sheetId="2" r:id="rId2"/>
    <sheet name="Attachment 3 - Bulk + Dist" sheetId="3" r:id="rId3"/>
    <sheet name="Attachment 4 - Renewals" sheetId="4" r:id="rId4"/>
  </sheets>
  <definedNames/>
  <calcPr fullCalcOnLoad="1"/>
</workbook>
</file>

<file path=xl/sharedStrings.xml><?xml version="1.0" encoding="utf-8"?>
<sst xmlns="http://schemas.openxmlformats.org/spreadsheetml/2006/main" count="144" uniqueCount="80">
  <si>
    <t>Projected expenditure - bulk</t>
  </si>
  <si>
    <t>Operations</t>
  </si>
  <si>
    <t>Electricity</t>
  </si>
  <si>
    <t>Preventative Maintenance</t>
  </si>
  <si>
    <t>Corrective Maintenance</t>
  </si>
  <si>
    <t>Revenue Offsets</t>
  </si>
  <si>
    <t>Renewal annuity spend</t>
  </si>
  <si>
    <t>TOTAL EXPENDITURE</t>
  </si>
  <si>
    <t>Actual</t>
  </si>
  <si>
    <t>Forecast</t>
  </si>
  <si>
    <t>Labour</t>
  </si>
  <si>
    <t>Materials</t>
  </si>
  <si>
    <t>Contractors</t>
  </si>
  <si>
    <t>Other</t>
  </si>
  <si>
    <t>Indirects &amp; Overheads</t>
  </si>
  <si>
    <t>TOTAL OPERATING</t>
  </si>
  <si>
    <t>4 Year Av Actual</t>
  </si>
  <si>
    <t>How come revenue decreased?</t>
  </si>
  <si>
    <t>6 Year Av Forecast</t>
  </si>
  <si>
    <t>How come maint large increase on bulk</t>
  </si>
  <si>
    <t>Why increase in materials</t>
  </si>
  <si>
    <t>Why decrease in contractors</t>
  </si>
  <si>
    <t>Other + Indirect &amp; Overheads</t>
  </si>
  <si>
    <t>Owanyilla &amp; Main 27% to bulk</t>
  </si>
  <si>
    <t>100% Owanyilla &amp; Main</t>
  </si>
  <si>
    <t>Renewals forecast bulk</t>
  </si>
  <si>
    <t>? Renewal annuity bulk</t>
  </si>
  <si>
    <t>Tinana Barrage $59k rock protection</t>
  </si>
  <si>
    <t>? $21k Mary Barrage</t>
  </si>
  <si>
    <t>12k tinana barrage?</t>
  </si>
  <si>
    <t>14k mary barrage?</t>
  </si>
  <si>
    <t>15k tinana barrage?</t>
  </si>
  <si>
    <t>8k mary barrage?</t>
  </si>
  <si>
    <t>$26k buoys</t>
  </si>
  <si>
    <t xml:space="preserve">$12k </t>
  </si>
  <si>
    <t>control gate</t>
  </si>
  <si>
    <t>tinana</t>
  </si>
  <si>
    <t>mary</t>
  </si>
  <si>
    <t>Explain 69% increase in operations costs</t>
  </si>
  <si>
    <t>Justification 67% increase electricity</t>
  </si>
  <si>
    <t>Combined increase 25.7%</t>
  </si>
  <si>
    <t>If remove $293k 3 yr av $141k (41% increase)</t>
  </si>
  <si>
    <t>Why 100% increase in labour in 2010 &amp; carried forward?</t>
  </si>
  <si>
    <t>Proportion of expenses</t>
  </si>
  <si>
    <t>TOTAL OPERATING INCL 27%</t>
  </si>
  <si>
    <t>Renewals forecast distribution</t>
  </si>
  <si>
    <t>227k</t>
  </si>
  <si>
    <t>cop bend</t>
  </si>
  <si>
    <t>electrical</t>
  </si>
  <si>
    <t>112k</t>
  </si>
  <si>
    <t>pump &amp; mot</t>
  </si>
  <si>
    <t>109k</t>
  </si>
  <si>
    <t>Walk Pt</t>
  </si>
  <si>
    <t>Bal Storage</t>
  </si>
  <si>
    <t>170k</t>
  </si>
  <si>
    <t>? Renewal annuity distribution</t>
  </si>
  <si>
    <t>Further detail on figures in Table 4-6 pg 31 dist</t>
  </si>
  <si>
    <t>$1.198m</t>
  </si>
  <si>
    <t>$950k</t>
  </si>
  <si>
    <t>Owanyilla</t>
  </si>
  <si>
    <t>Switchbrd</t>
  </si>
  <si>
    <t>$905k</t>
  </si>
  <si>
    <t>Pipelines</t>
  </si>
  <si>
    <t>2,618ML water use assumed</t>
  </si>
  <si>
    <t>TOTAL OPERATING LESS 27%</t>
  </si>
  <si>
    <t>Cost / ML using total operating less 27%</t>
  </si>
  <si>
    <t>Renewals Annuity</t>
  </si>
  <si>
    <t>Projected expenditure - dist</t>
  </si>
  <si>
    <t xml:space="preserve">Projected expenditure </t>
  </si>
  <si>
    <t>? Insurance</t>
  </si>
  <si>
    <t>? Insurance to distribution</t>
  </si>
  <si>
    <t>ATTACHMENT 1</t>
  </si>
  <si>
    <t>ATTACHMENT 2</t>
  </si>
  <si>
    <t>FIGURES FROM DISTRIBUTION NSP</t>
  </si>
  <si>
    <t>FIGURES FROM BULK NSP</t>
  </si>
  <si>
    <t>ATTACHMENT 3</t>
  </si>
  <si>
    <t>FIGURES FROM BULK + DISTRIBUTION NSPs COMBINED</t>
  </si>
  <si>
    <t>ATTACHMENT 4 - RENEWALS FORECASTS FROM NSPs</t>
  </si>
  <si>
    <t>NB: No inflation in 2011 dollars</t>
  </si>
  <si>
    <t>This is the information extracted from NSPs in relation to forecast renewals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</si>
</sst>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?_-;_-@_-"/>
    <numFmt numFmtId="171" formatCode="_-* #,##0_-;\-* #,##0_-;_-* &quot;-&quot;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36" fillId="0" borderId="11" xfId="0" applyNumberFormat="1" applyFont="1" applyBorder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7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" fontId="36" fillId="0" borderId="11" xfId="0" applyNumberFormat="1" applyFont="1" applyFill="1" applyBorder="1" applyAlignment="1">
      <alignment horizontal="center"/>
    </xf>
    <xf numFmtId="167" fontId="36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167" fontId="0" fillId="33" borderId="0" xfId="0" applyNumberFormat="1" applyFill="1" applyAlignment="1">
      <alignment horizontal="center"/>
    </xf>
    <xf numFmtId="169" fontId="36" fillId="0" borderId="11" xfId="42" applyNumberFormat="1" applyFont="1" applyBorder="1" applyAlignment="1">
      <alignment horizontal="center"/>
    </xf>
    <xf numFmtId="169" fontId="0" fillId="0" borderId="0" xfId="42" applyNumberFormat="1" applyFont="1" applyAlignment="1">
      <alignment horizontal="center"/>
    </xf>
    <xf numFmtId="169" fontId="0" fillId="0" borderId="0" xfId="42" applyNumberFormat="1" applyFont="1" applyAlignment="1">
      <alignment/>
    </xf>
    <xf numFmtId="169" fontId="36" fillId="0" borderId="11" xfId="42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7.00390625" style="0" bestFit="1" customWidth="1"/>
    <col min="2" max="11" width="9.140625" style="2" customWidth="1"/>
    <col min="13" max="13" width="9.140625" style="2" customWidth="1"/>
    <col min="14" max="14" width="9.140625" style="0" bestFit="1" customWidth="1"/>
    <col min="15" max="15" width="11.00390625" style="2" customWidth="1"/>
    <col min="16" max="16" width="40.7109375" style="0" bestFit="1" customWidth="1"/>
  </cols>
  <sheetData>
    <row r="1" ht="15">
      <c r="A1" s="1" t="s">
        <v>71</v>
      </c>
    </row>
    <row r="3" ht="15">
      <c r="A3" s="1" t="s">
        <v>74</v>
      </c>
    </row>
    <row r="4" spans="2:14" ht="30">
      <c r="B4" s="37" t="s">
        <v>8</v>
      </c>
      <c r="C4" s="37"/>
      <c r="D4" s="37"/>
      <c r="E4" s="37"/>
      <c r="F4" s="38" t="s">
        <v>9</v>
      </c>
      <c r="G4" s="39"/>
      <c r="H4" s="39"/>
      <c r="I4" s="39"/>
      <c r="J4" s="39"/>
      <c r="K4" s="39"/>
      <c r="M4" s="13" t="s">
        <v>16</v>
      </c>
      <c r="N4" s="13" t="s">
        <v>18</v>
      </c>
    </row>
    <row r="5" spans="1:11" ht="15">
      <c r="A5" s="1" t="s">
        <v>0</v>
      </c>
      <c r="B5" s="3">
        <v>2007</v>
      </c>
      <c r="C5" s="3">
        <v>2008</v>
      </c>
      <c r="D5" s="3">
        <v>2009</v>
      </c>
      <c r="E5" s="3">
        <v>2010</v>
      </c>
      <c r="F5" s="7">
        <v>2011</v>
      </c>
      <c r="G5" s="8">
        <v>2012</v>
      </c>
      <c r="H5" s="8">
        <v>2013</v>
      </c>
      <c r="I5" s="8">
        <v>2014</v>
      </c>
      <c r="J5" s="8">
        <v>2015</v>
      </c>
      <c r="K5" s="8">
        <v>2016</v>
      </c>
    </row>
    <row r="6" spans="1:16" ht="15">
      <c r="A6" t="s">
        <v>1</v>
      </c>
      <c r="B6" s="2">
        <v>136</v>
      </c>
      <c r="C6" s="2">
        <v>103</v>
      </c>
      <c r="D6" s="2">
        <v>183</v>
      </c>
      <c r="E6" s="15">
        <v>293</v>
      </c>
      <c r="F6" s="9">
        <v>190</v>
      </c>
      <c r="G6" s="10">
        <v>192</v>
      </c>
      <c r="H6" s="10">
        <v>202</v>
      </c>
      <c r="I6" s="10">
        <v>207</v>
      </c>
      <c r="J6" s="10">
        <v>204</v>
      </c>
      <c r="K6" s="10">
        <v>199</v>
      </c>
      <c r="M6" s="19">
        <f aca="true" t="shared" si="0" ref="M6:M13">(B6+C6+D6+E6)/4</f>
        <v>178.75</v>
      </c>
      <c r="N6" s="20">
        <f aca="true" t="shared" si="1" ref="N6:N13">(F6+G6+H6+I6+J6+K6)/6</f>
        <v>199</v>
      </c>
      <c r="O6" s="21">
        <f>(N6-M6)/M6</f>
        <v>0.11328671328671329</v>
      </c>
      <c r="P6" s="22" t="s">
        <v>41</v>
      </c>
    </row>
    <row r="7" spans="1:15" ht="15">
      <c r="A7" t="s">
        <v>2</v>
      </c>
      <c r="B7" s="2">
        <v>112</v>
      </c>
      <c r="C7" s="2">
        <v>0</v>
      </c>
      <c r="D7" s="2">
        <v>0</v>
      </c>
      <c r="E7" s="2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M7" s="2">
        <f t="shared" si="0"/>
        <v>28</v>
      </c>
      <c r="N7" s="2">
        <f t="shared" si="1"/>
        <v>0</v>
      </c>
      <c r="O7" s="17">
        <v>1</v>
      </c>
    </row>
    <row r="8" spans="1:16" ht="15">
      <c r="A8" t="s">
        <v>3</v>
      </c>
      <c r="B8" s="2">
        <v>21</v>
      </c>
      <c r="C8" s="2">
        <v>3</v>
      </c>
      <c r="D8" s="2">
        <v>14</v>
      </c>
      <c r="E8" s="2">
        <v>10</v>
      </c>
      <c r="F8" s="9">
        <v>70</v>
      </c>
      <c r="G8" s="10">
        <v>71</v>
      </c>
      <c r="H8" s="10">
        <v>75</v>
      </c>
      <c r="I8" s="10">
        <v>77</v>
      </c>
      <c r="J8" s="10">
        <v>76</v>
      </c>
      <c r="K8" s="10">
        <v>74</v>
      </c>
      <c r="M8" s="20">
        <f t="shared" si="0"/>
        <v>12</v>
      </c>
      <c r="N8" s="19">
        <f t="shared" si="1"/>
        <v>73.83333333333333</v>
      </c>
      <c r="O8" s="21">
        <f aca="true" t="shared" si="2" ref="O8:O13">(N8-M8)/M8</f>
        <v>5.152777777777778</v>
      </c>
      <c r="P8" s="22" t="s">
        <v>19</v>
      </c>
    </row>
    <row r="9" spans="1:15" ht="15">
      <c r="A9" t="s">
        <v>4</v>
      </c>
      <c r="B9" s="2">
        <v>10</v>
      </c>
      <c r="C9" s="2">
        <v>5</v>
      </c>
      <c r="D9" s="2">
        <v>23</v>
      </c>
      <c r="E9" s="2">
        <v>8</v>
      </c>
      <c r="F9" s="9">
        <v>13</v>
      </c>
      <c r="G9" s="10">
        <v>13</v>
      </c>
      <c r="H9" s="10">
        <v>13</v>
      </c>
      <c r="I9" s="10">
        <v>13</v>
      </c>
      <c r="J9" s="10">
        <v>13</v>
      </c>
      <c r="K9" s="10">
        <v>13</v>
      </c>
      <c r="M9" s="14">
        <f t="shared" si="0"/>
        <v>11.5</v>
      </c>
      <c r="N9" s="2">
        <f t="shared" si="1"/>
        <v>13</v>
      </c>
      <c r="O9" s="17">
        <f t="shared" si="2"/>
        <v>0.13043478260869565</v>
      </c>
    </row>
    <row r="10" spans="1:16" ht="15">
      <c r="A10" t="s">
        <v>5</v>
      </c>
      <c r="B10" s="2">
        <v>0</v>
      </c>
      <c r="C10" s="2">
        <v>-4</v>
      </c>
      <c r="D10" s="2">
        <v>-5</v>
      </c>
      <c r="E10" s="2">
        <v>-9</v>
      </c>
      <c r="F10" s="9">
        <v>-2</v>
      </c>
      <c r="G10" s="10">
        <v>-2</v>
      </c>
      <c r="H10" s="10">
        <v>-2</v>
      </c>
      <c r="I10" s="10">
        <v>-2</v>
      </c>
      <c r="J10" s="10">
        <v>-2</v>
      </c>
      <c r="K10" s="10">
        <v>-2</v>
      </c>
      <c r="M10" s="2">
        <f t="shared" si="0"/>
        <v>-4.5</v>
      </c>
      <c r="N10" s="2">
        <f t="shared" si="1"/>
        <v>-2</v>
      </c>
      <c r="O10" s="17">
        <f t="shared" si="2"/>
        <v>-0.5555555555555556</v>
      </c>
      <c r="P10" s="22" t="s">
        <v>17</v>
      </c>
    </row>
    <row r="11" spans="1:15" ht="15.75" thickBot="1">
      <c r="A11" s="1" t="s">
        <v>15</v>
      </c>
      <c r="B11" s="4">
        <f>SUM(B6:B10)</f>
        <v>279</v>
      </c>
      <c r="C11" s="4">
        <f aca="true" t="shared" si="3" ref="C11:K11">SUM(C6:C10)</f>
        <v>107</v>
      </c>
      <c r="D11" s="4">
        <f t="shared" si="3"/>
        <v>215</v>
      </c>
      <c r="E11" s="4">
        <f t="shared" si="3"/>
        <v>302</v>
      </c>
      <c r="F11" s="11">
        <f t="shared" si="3"/>
        <v>271</v>
      </c>
      <c r="G11" s="4">
        <f t="shared" si="3"/>
        <v>274</v>
      </c>
      <c r="H11" s="4">
        <f t="shared" si="3"/>
        <v>288</v>
      </c>
      <c r="I11" s="4">
        <f t="shared" si="3"/>
        <v>295</v>
      </c>
      <c r="J11" s="4">
        <f t="shared" si="3"/>
        <v>291</v>
      </c>
      <c r="K11" s="4">
        <f t="shared" si="3"/>
        <v>284</v>
      </c>
      <c r="M11" s="16">
        <f t="shared" si="0"/>
        <v>225.75</v>
      </c>
      <c r="N11" s="16">
        <f t="shared" si="1"/>
        <v>283.8333333333333</v>
      </c>
      <c r="O11" s="18">
        <f t="shared" si="2"/>
        <v>0.2572905131044665</v>
      </c>
    </row>
    <row r="12" spans="1:15" ht="15.75" thickTop="1">
      <c r="A12" t="s">
        <v>6</v>
      </c>
      <c r="B12" s="2">
        <v>57</v>
      </c>
      <c r="C12" s="2">
        <v>28</v>
      </c>
      <c r="D12" s="2">
        <v>29</v>
      </c>
      <c r="E12" s="2">
        <v>112</v>
      </c>
      <c r="F12" s="9">
        <v>81</v>
      </c>
      <c r="G12" s="10">
        <v>80</v>
      </c>
      <c r="H12" s="10">
        <v>12</v>
      </c>
      <c r="I12" s="10">
        <v>29</v>
      </c>
      <c r="J12" s="10">
        <v>22</v>
      </c>
      <c r="K12" s="10"/>
      <c r="M12" s="14">
        <f t="shared" si="0"/>
        <v>56.5</v>
      </c>
      <c r="N12" s="14">
        <f t="shared" si="1"/>
        <v>37.333333333333336</v>
      </c>
      <c r="O12" s="17">
        <f t="shared" si="2"/>
        <v>-0.33923303834808255</v>
      </c>
    </row>
    <row r="13" spans="1:15" ht="15.75" thickBot="1">
      <c r="A13" s="1" t="s">
        <v>7</v>
      </c>
      <c r="B13" s="5">
        <f>B11+B12</f>
        <v>336</v>
      </c>
      <c r="C13" s="5">
        <f aca="true" t="shared" si="4" ref="C13:K13">C11+C12</f>
        <v>135</v>
      </c>
      <c r="D13" s="5">
        <f t="shared" si="4"/>
        <v>244</v>
      </c>
      <c r="E13" s="5">
        <f t="shared" si="4"/>
        <v>414</v>
      </c>
      <c r="F13" s="12">
        <f t="shared" si="4"/>
        <v>352</v>
      </c>
      <c r="G13" s="5">
        <f t="shared" si="4"/>
        <v>354</v>
      </c>
      <c r="H13" s="5">
        <f t="shared" si="4"/>
        <v>300</v>
      </c>
      <c r="I13" s="5">
        <f t="shared" si="4"/>
        <v>324</v>
      </c>
      <c r="J13" s="5">
        <f t="shared" si="4"/>
        <v>313</v>
      </c>
      <c r="K13" s="5">
        <f t="shared" si="4"/>
        <v>284</v>
      </c>
      <c r="M13" s="16">
        <f t="shared" si="0"/>
        <v>282.25</v>
      </c>
      <c r="N13" s="16">
        <f t="shared" si="1"/>
        <v>321.1666666666667</v>
      </c>
      <c r="O13" s="18">
        <f t="shared" si="2"/>
        <v>0.13788012990847365</v>
      </c>
    </row>
    <row r="14" spans="1:11" ht="15.75" thickTop="1">
      <c r="A14" t="s">
        <v>66</v>
      </c>
      <c r="G14" s="2">
        <v>2</v>
      </c>
      <c r="H14" s="2">
        <v>2</v>
      </c>
      <c r="I14" s="2">
        <v>3</v>
      </c>
      <c r="J14" s="2">
        <v>3</v>
      </c>
      <c r="K14" s="2">
        <v>3</v>
      </c>
    </row>
    <row r="16" spans="1:16" ht="15">
      <c r="A16" t="s">
        <v>10</v>
      </c>
      <c r="B16" s="2">
        <v>44</v>
      </c>
      <c r="C16" s="2">
        <v>14</v>
      </c>
      <c r="D16" s="2">
        <v>40</v>
      </c>
      <c r="E16" s="2">
        <v>79</v>
      </c>
      <c r="F16" s="9">
        <v>87</v>
      </c>
      <c r="G16" s="2">
        <v>88</v>
      </c>
      <c r="H16" s="2">
        <v>89</v>
      </c>
      <c r="I16" s="2">
        <v>89</v>
      </c>
      <c r="J16" s="2">
        <v>89</v>
      </c>
      <c r="K16" s="2">
        <v>89</v>
      </c>
      <c r="M16" s="23">
        <f>(B16+C16+D16+E16)/4</f>
        <v>44.25</v>
      </c>
      <c r="N16" s="23">
        <f>(F16+G16+H16+I16+J16+K16)/6</f>
        <v>88.5</v>
      </c>
      <c r="O16" s="25">
        <f aca="true" t="shared" si="5" ref="O16:O23">(N16-M16)/M16</f>
        <v>1</v>
      </c>
      <c r="P16" s="28" t="s">
        <v>42</v>
      </c>
    </row>
    <row r="17" spans="1:16" ht="15">
      <c r="A17" t="s">
        <v>2</v>
      </c>
      <c r="B17" s="2">
        <v>112</v>
      </c>
      <c r="C17" s="2">
        <v>0</v>
      </c>
      <c r="D17" s="2">
        <v>0</v>
      </c>
      <c r="E17" s="2">
        <v>0</v>
      </c>
      <c r="F17" s="9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M17" s="23">
        <f aca="true" t="shared" si="6" ref="M17:M23">(B17+C17+D17+E17)/4</f>
        <v>28</v>
      </c>
      <c r="N17" s="24">
        <f aca="true" t="shared" si="7" ref="N17:N23">(F17+G17+H17+I17+J17+K17)/6</f>
        <v>0</v>
      </c>
      <c r="O17" s="25">
        <f t="shared" si="5"/>
        <v>-1</v>
      </c>
      <c r="P17" s="28"/>
    </row>
    <row r="18" spans="1:16" ht="15">
      <c r="A18" t="s">
        <v>11</v>
      </c>
      <c r="B18" s="2">
        <v>2</v>
      </c>
      <c r="C18" s="2">
        <v>0</v>
      </c>
      <c r="D18" s="2">
        <v>5</v>
      </c>
      <c r="E18" s="2">
        <v>4</v>
      </c>
      <c r="F18" s="9">
        <v>9</v>
      </c>
      <c r="G18" s="2">
        <v>9</v>
      </c>
      <c r="H18" s="2">
        <v>9</v>
      </c>
      <c r="I18" s="2">
        <v>9</v>
      </c>
      <c r="J18" s="2">
        <v>9</v>
      </c>
      <c r="K18" s="2">
        <v>9</v>
      </c>
      <c r="M18" s="23">
        <f t="shared" si="6"/>
        <v>2.75</v>
      </c>
      <c r="N18" s="24">
        <f t="shared" si="7"/>
        <v>9</v>
      </c>
      <c r="O18" s="25">
        <f t="shared" si="5"/>
        <v>2.272727272727273</v>
      </c>
      <c r="P18" s="28" t="s">
        <v>20</v>
      </c>
    </row>
    <row r="19" spans="1:16" ht="15">
      <c r="A19" t="s">
        <v>12</v>
      </c>
      <c r="B19" s="2">
        <v>5</v>
      </c>
      <c r="C19" s="2">
        <v>1</v>
      </c>
      <c r="D19" s="2">
        <v>12</v>
      </c>
      <c r="E19" s="2">
        <v>11</v>
      </c>
      <c r="F19" s="9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M19" s="23">
        <f t="shared" si="6"/>
        <v>7.25</v>
      </c>
      <c r="N19" s="24">
        <f t="shared" si="7"/>
        <v>2</v>
      </c>
      <c r="O19" s="25">
        <f t="shared" si="5"/>
        <v>-0.7241379310344828</v>
      </c>
      <c r="P19" s="28" t="s">
        <v>21</v>
      </c>
    </row>
    <row r="20" spans="1:17" ht="15">
      <c r="A20" t="s">
        <v>13</v>
      </c>
      <c r="B20" s="2">
        <v>70</v>
      </c>
      <c r="C20" s="2">
        <v>55</v>
      </c>
      <c r="D20" s="2">
        <v>60</v>
      </c>
      <c r="E20" s="2">
        <v>62</v>
      </c>
      <c r="F20" s="9">
        <v>14</v>
      </c>
      <c r="G20" s="2">
        <v>14</v>
      </c>
      <c r="H20" s="2">
        <v>14</v>
      </c>
      <c r="I20" s="2">
        <v>14</v>
      </c>
      <c r="J20" s="2">
        <v>14</v>
      </c>
      <c r="K20" s="2">
        <v>14</v>
      </c>
      <c r="M20" s="19">
        <f t="shared" si="6"/>
        <v>61.75</v>
      </c>
      <c r="N20" s="20">
        <f t="shared" si="7"/>
        <v>14</v>
      </c>
      <c r="O20" s="21">
        <f t="shared" si="5"/>
        <v>-0.7732793522267206</v>
      </c>
      <c r="P20" s="28" t="s">
        <v>70</v>
      </c>
      <c r="Q20" t="s">
        <v>22</v>
      </c>
    </row>
    <row r="21" spans="1:19" ht="15">
      <c r="A21" t="s">
        <v>14</v>
      </c>
      <c r="B21" s="2">
        <v>45</v>
      </c>
      <c r="C21" s="2">
        <v>40</v>
      </c>
      <c r="D21" s="2">
        <v>103</v>
      </c>
      <c r="E21" s="2">
        <v>155</v>
      </c>
      <c r="F21" s="9">
        <v>162</v>
      </c>
      <c r="G21" s="2">
        <v>163</v>
      </c>
      <c r="H21" s="2">
        <v>176</v>
      </c>
      <c r="I21" s="2">
        <v>183</v>
      </c>
      <c r="J21" s="2">
        <v>178</v>
      </c>
      <c r="K21" s="2">
        <v>171</v>
      </c>
      <c r="M21" s="19">
        <f t="shared" si="6"/>
        <v>85.75</v>
      </c>
      <c r="N21" s="19">
        <f t="shared" si="7"/>
        <v>172.16666666666666</v>
      </c>
      <c r="O21" s="21">
        <f t="shared" si="5"/>
        <v>1.007774538386783</v>
      </c>
      <c r="P21" t="s">
        <v>40</v>
      </c>
      <c r="Q21" s="2">
        <v>148</v>
      </c>
      <c r="R21" s="2">
        <v>186</v>
      </c>
      <c r="S21" s="25">
        <f>(R21-Q21)/Q21</f>
        <v>0.25675675675675674</v>
      </c>
    </row>
    <row r="22" spans="1:15" ht="15">
      <c r="A22" t="s">
        <v>5</v>
      </c>
      <c r="B22" s="2">
        <v>0</v>
      </c>
      <c r="C22" s="2">
        <v>-4</v>
      </c>
      <c r="D22" s="2">
        <v>-5</v>
      </c>
      <c r="E22" s="2">
        <v>-9</v>
      </c>
      <c r="F22" s="9">
        <v>-2</v>
      </c>
      <c r="G22" s="2">
        <v>-2</v>
      </c>
      <c r="H22" s="2">
        <v>-2</v>
      </c>
      <c r="I22" s="2">
        <v>-2</v>
      </c>
      <c r="J22" s="2">
        <v>-2</v>
      </c>
      <c r="K22" s="2">
        <v>-2</v>
      </c>
      <c r="M22" s="23">
        <f t="shared" si="6"/>
        <v>-4.5</v>
      </c>
      <c r="N22" s="24">
        <f t="shared" si="7"/>
        <v>-2</v>
      </c>
      <c r="O22" s="25">
        <f t="shared" si="5"/>
        <v>-0.5555555555555556</v>
      </c>
    </row>
    <row r="23" spans="1:15" ht="15.75" thickBot="1">
      <c r="A23" s="1" t="s">
        <v>15</v>
      </c>
      <c r="B23" s="5">
        <f>SUM(B16:B22)</f>
        <v>278</v>
      </c>
      <c r="C23" s="5">
        <f aca="true" t="shared" si="8" ref="C23:K23">SUM(C16:C22)</f>
        <v>106</v>
      </c>
      <c r="D23" s="5">
        <f t="shared" si="8"/>
        <v>215</v>
      </c>
      <c r="E23" s="5">
        <f t="shared" si="8"/>
        <v>302</v>
      </c>
      <c r="F23" s="12">
        <f t="shared" si="8"/>
        <v>272</v>
      </c>
      <c r="G23" s="5">
        <f t="shared" si="8"/>
        <v>274</v>
      </c>
      <c r="H23" s="5">
        <f t="shared" si="8"/>
        <v>288</v>
      </c>
      <c r="I23" s="5">
        <f t="shared" si="8"/>
        <v>295</v>
      </c>
      <c r="J23" s="5">
        <f t="shared" si="8"/>
        <v>290</v>
      </c>
      <c r="K23" s="5">
        <f t="shared" si="8"/>
        <v>283</v>
      </c>
      <c r="M23" s="26">
        <f t="shared" si="6"/>
        <v>225.25</v>
      </c>
      <c r="N23" s="26">
        <f t="shared" si="7"/>
        <v>283.6666666666667</v>
      </c>
      <c r="O23" s="27">
        <f t="shared" si="5"/>
        <v>0.2593414724380319</v>
      </c>
    </row>
    <row r="24" ht="15.75" thickTop="1"/>
    <row r="26" spans="1:11" ht="15">
      <c r="A26" t="s">
        <v>23</v>
      </c>
      <c r="G26" s="2">
        <v>132</v>
      </c>
      <c r="H26" s="2">
        <v>133</v>
      </c>
      <c r="I26" s="2">
        <v>134</v>
      </c>
      <c r="J26" s="2">
        <v>135</v>
      </c>
      <c r="K26" s="2">
        <v>135</v>
      </c>
    </row>
    <row r="28" spans="1:11" ht="15">
      <c r="A28" t="s">
        <v>24</v>
      </c>
      <c r="G28" s="14">
        <f>G26/27*100</f>
        <v>488.8888888888889</v>
      </c>
      <c r="H28" s="14">
        <f>H26/27*100</f>
        <v>492.59259259259255</v>
      </c>
      <c r="I28" s="14">
        <f>I26/27*100</f>
        <v>496.2962962962963</v>
      </c>
      <c r="J28" s="14">
        <f>J26/27*100</f>
        <v>500</v>
      </c>
      <c r="K28" s="14">
        <f>K26/27*100</f>
        <v>500</v>
      </c>
    </row>
    <row r="30" spans="1:11" ht="15">
      <c r="A30" s="1" t="s">
        <v>44</v>
      </c>
      <c r="G30" s="2">
        <f>G11+G26</f>
        <v>406</v>
      </c>
      <c r="H30" s="2">
        <f>H11+H26</f>
        <v>421</v>
      </c>
      <c r="I30" s="2">
        <f>I11+I26</f>
        <v>429</v>
      </c>
      <c r="J30" s="2">
        <f>J11+J26</f>
        <v>426</v>
      </c>
      <c r="K30" s="2">
        <f>K11+K26</f>
        <v>419</v>
      </c>
    </row>
    <row r="31" spans="1:11" ht="15">
      <c r="A31" s="29" t="s">
        <v>6</v>
      </c>
      <c r="G31" s="2">
        <f>G12</f>
        <v>80</v>
      </c>
      <c r="H31" s="2">
        <f>H12</f>
        <v>12</v>
      </c>
      <c r="I31" s="2">
        <f>I12</f>
        <v>29</v>
      </c>
      <c r="J31" s="2">
        <f>J12</f>
        <v>22</v>
      </c>
      <c r="K31" s="2">
        <f>K12</f>
        <v>0</v>
      </c>
    </row>
    <row r="32" spans="1:11" ht="15">
      <c r="A32" s="1" t="s">
        <v>7</v>
      </c>
      <c r="G32" s="2">
        <f>G30+G31</f>
        <v>486</v>
      </c>
      <c r="H32" s="2">
        <f>H30+H31</f>
        <v>433</v>
      </c>
      <c r="I32" s="2">
        <f>I30+I31</f>
        <v>458</v>
      </c>
      <c r="J32" s="2">
        <f>J30+J31</f>
        <v>448</v>
      </c>
      <c r="K32" s="2">
        <f>K30+K31</f>
        <v>419</v>
      </c>
    </row>
  </sheetData>
  <sheetProtection/>
  <mergeCells count="2">
    <mergeCell ref="B4:E4"/>
    <mergeCell ref="F4:K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7.00390625" style="0" bestFit="1" customWidth="1"/>
    <col min="2" max="11" width="9.140625" style="2" customWidth="1"/>
    <col min="13" max="13" width="9.140625" style="2" customWidth="1"/>
    <col min="14" max="14" width="9.140625" style="0" bestFit="1" customWidth="1"/>
    <col min="15" max="15" width="11.00390625" style="2" customWidth="1"/>
    <col min="16" max="16" width="40.7109375" style="0" bestFit="1" customWidth="1"/>
  </cols>
  <sheetData>
    <row r="1" ht="15">
      <c r="A1" s="1" t="s">
        <v>72</v>
      </c>
    </row>
    <row r="3" ht="15">
      <c r="A3" s="1" t="s">
        <v>73</v>
      </c>
    </row>
    <row r="4" spans="2:14" ht="30">
      <c r="B4" s="37" t="s">
        <v>8</v>
      </c>
      <c r="C4" s="37"/>
      <c r="D4" s="37"/>
      <c r="E4" s="37"/>
      <c r="F4" s="38" t="s">
        <v>9</v>
      </c>
      <c r="G4" s="39"/>
      <c r="H4" s="39"/>
      <c r="I4" s="39"/>
      <c r="J4" s="39"/>
      <c r="K4" s="39"/>
      <c r="M4" s="13" t="s">
        <v>16</v>
      </c>
      <c r="N4" s="13" t="s">
        <v>18</v>
      </c>
    </row>
    <row r="5" spans="1:11" ht="15">
      <c r="A5" s="1" t="s">
        <v>67</v>
      </c>
      <c r="B5" s="6">
        <v>2007</v>
      </c>
      <c r="C5" s="6">
        <v>2008</v>
      </c>
      <c r="D5" s="6">
        <v>2009</v>
      </c>
      <c r="E5" s="6">
        <v>2010</v>
      </c>
      <c r="F5" s="7">
        <v>2011</v>
      </c>
      <c r="G5" s="8">
        <v>2012</v>
      </c>
      <c r="H5" s="8">
        <v>2013</v>
      </c>
      <c r="I5" s="8">
        <v>2014</v>
      </c>
      <c r="J5" s="8">
        <v>2015</v>
      </c>
      <c r="K5" s="8">
        <v>2016</v>
      </c>
    </row>
    <row r="6" spans="1:16" ht="15">
      <c r="A6" t="s">
        <v>1</v>
      </c>
      <c r="B6" s="2">
        <v>68</v>
      </c>
      <c r="C6" s="2">
        <v>107</v>
      </c>
      <c r="D6" s="2">
        <v>204</v>
      </c>
      <c r="E6" s="24">
        <v>194</v>
      </c>
      <c r="F6" s="9">
        <v>237</v>
      </c>
      <c r="G6" s="10">
        <v>235</v>
      </c>
      <c r="H6" s="10">
        <v>243</v>
      </c>
      <c r="I6" s="10">
        <v>245</v>
      </c>
      <c r="J6" s="10">
        <v>245</v>
      </c>
      <c r="K6" s="10">
        <v>243</v>
      </c>
      <c r="M6" s="19">
        <f aca="true" t="shared" si="0" ref="M6:M13">(B6+C6+D6+E6)/4</f>
        <v>143.25</v>
      </c>
      <c r="N6" s="19">
        <f aca="true" t="shared" si="1" ref="N6:N13">(F6+G6+H6+I6+J6+K6)/6</f>
        <v>241.33333333333334</v>
      </c>
      <c r="O6" s="21">
        <f aca="true" t="shared" si="2" ref="O6:O13">(N6-M6)/M6</f>
        <v>0.6847004072134962</v>
      </c>
      <c r="P6" s="22" t="s">
        <v>38</v>
      </c>
    </row>
    <row r="7" spans="1:16" ht="15">
      <c r="A7" t="s">
        <v>2</v>
      </c>
      <c r="B7" s="2">
        <v>73</v>
      </c>
      <c r="C7" s="2">
        <v>91</v>
      </c>
      <c r="D7" s="2">
        <v>22</v>
      </c>
      <c r="E7" s="2">
        <v>154</v>
      </c>
      <c r="F7" s="9">
        <v>142</v>
      </c>
      <c r="G7" s="10">
        <v>142</v>
      </c>
      <c r="H7" s="10">
        <v>142</v>
      </c>
      <c r="I7" s="10">
        <v>142</v>
      </c>
      <c r="J7" s="10">
        <v>142</v>
      </c>
      <c r="K7" s="10">
        <v>142</v>
      </c>
      <c r="M7" s="20">
        <f t="shared" si="0"/>
        <v>85</v>
      </c>
      <c r="N7" s="20">
        <f t="shared" si="1"/>
        <v>142</v>
      </c>
      <c r="O7" s="21">
        <f t="shared" si="2"/>
        <v>0.6705882352941176</v>
      </c>
      <c r="P7" s="22" t="s">
        <v>39</v>
      </c>
    </row>
    <row r="8" spans="1:16" ht="15">
      <c r="A8" t="s">
        <v>3</v>
      </c>
      <c r="B8" s="2">
        <v>158</v>
      </c>
      <c r="C8" s="2">
        <v>231</v>
      </c>
      <c r="D8" s="2">
        <v>248</v>
      </c>
      <c r="E8" s="2">
        <v>171</v>
      </c>
      <c r="F8" s="9">
        <v>241</v>
      </c>
      <c r="G8" s="10">
        <v>239</v>
      </c>
      <c r="H8" s="10">
        <v>248</v>
      </c>
      <c r="I8" s="10">
        <v>251</v>
      </c>
      <c r="J8" s="10">
        <v>252</v>
      </c>
      <c r="K8" s="10">
        <v>249</v>
      </c>
      <c r="M8" s="24">
        <f t="shared" si="0"/>
        <v>202</v>
      </c>
      <c r="N8" s="23">
        <f t="shared" si="1"/>
        <v>246.66666666666666</v>
      </c>
      <c r="O8" s="25">
        <f t="shared" si="2"/>
        <v>0.22112211221122108</v>
      </c>
      <c r="P8" s="28"/>
    </row>
    <row r="9" spans="1:15" ht="15">
      <c r="A9" t="s">
        <v>4</v>
      </c>
      <c r="B9" s="2">
        <v>82</v>
      </c>
      <c r="C9" s="2">
        <v>101</v>
      </c>
      <c r="D9" s="2">
        <v>164</v>
      </c>
      <c r="E9" s="2">
        <v>224</v>
      </c>
      <c r="F9" s="9">
        <v>146</v>
      </c>
      <c r="G9" s="10">
        <v>145</v>
      </c>
      <c r="H9" s="10">
        <v>151</v>
      </c>
      <c r="I9" s="10">
        <v>152</v>
      </c>
      <c r="J9" s="10">
        <v>153</v>
      </c>
      <c r="K9" s="10">
        <v>152</v>
      </c>
      <c r="M9" s="14">
        <f t="shared" si="0"/>
        <v>142.75</v>
      </c>
      <c r="N9" s="14">
        <f t="shared" si="1"/>
        <v>149.83333333333334</v>
      </c>
      <c r="O9" s="25">
        <f t="shared" si="2"/>
        <v>0.04962054874489207</v>
      </c>
    </row>
    <row r="10" spans="1:16" ht="15">
      <c r="A10" t="s">
        <v>5</v>
      </c>
      <c r="B10" s="2">
        <v>0</v>
      </c>
      <c r="C10" s="2">
        <v>-10</v>
      </c>
      <c r="D10" s="2">
        <v>-25</v>
      </c>
      <c r="E10" s="2">
        <v>-6</v>
      </c>
      <c r="F10" s="9">
        <v>-13</v>
      </c>
      <c r="G10" s="10">
        <v>-13</v>
      </c>
      <c r="H10" s="10">
        <v>-13</v>
      </c>
      <c r="I10" s="10">
        <v>-13</v>
      </c>
      <c r="J10" s="10">
        <v>-13</v>
      </c>
      <c r="K10" s="10">
        <v>-13</v>
      </c>
      <c r="M10" s="2">
        <f t="shared" si="0"/>
        <v>-10.25</v>
      </c>
      <c r="N10" s="2">
        <f t="shared" si="1"/>
        <v>-13</v>
      </c>
      <c r="O10" s="25">
        <f t="shared" si="2"/>
        <v>0.2682926829268293</v>
      </c>
      <c r="P10" s="28"/>
    </row>
    <row r="11" spans="1:15" ht="15.75" thickBot="1">
      <c r="A11" s="1" t="s">
        <v>15</v>
      </c>
      <c r="B11" s="4">
        <f>SUM(B6:B10)</f>
        <v>381</v>
      </c>
      <c r="C11" s="4">
        <f aca="true" t="shared" si="3" ref="C11:K11">SUM(C6:C10)</f>
        <v>520</v>
      </c>
      <c r="D11" s="4">
        <f t="shared" si="3"/>
        <v>613</v>
      </c>
      <c r="E11" s="4">
        <f t="shared" si="3"/>
        <v>737</v>
      </c>
      <c r="F11" s="11">
        <f t="shared" si="3"/>
        <v>753</v>
      </c>
      <c r="G11" s="4">
        <f t="shared" si="3"/>
        <v>748</v>
      </c>
      <c r="H11" s="4">
        <f t="shared" si="3"/>
        <v>771</v>
      </c>
      <c r="I11" s="4">
        <f t="shared" si="3"/>
        <v>777</v>
      </c>
      <c r="J11" s="4">
        <f t="shared" si="3"/>
        <v>779</v>
      </c>
      <c r="K11" s="4">
        <f t="shared" si="3"/>
        <v>773</v>
      </c>
      <c r="M11" s="16">
        <f t="shared" si="0"/>
        <v>562.75</v>
      </c>
      <c r="N11" s="16">
        <f t="shared" si="1"/>
        <v>766.8333333333334</v>
      </c>
      <c r="O11" s="18">
        <f t="shared" si="2"/>
        <v>0.3626536354212943</v>
      </c>
    </row>
    <row r="12" spans="1:15" ht="15.75" thickTop="1">
      <c r="A12" t="s">
        <v>6</v>
      </c>
      <c r="B12" s="2">
        <v>90</v>
      </c>
      <c r="C12" s="2">
        <v>169</v>
      </c>
      <c r="D12" s="2">
        <v>211</v>
      </c>
      <c r="E12" s="2">
        <v>390</v>
      </c>
      <c r="F12" s="9">
        <v>541</v>
      </c>
      <c r="G12" s="10">
        <v>268</v>
      </c>
      <c r="H12" s="10">
        <v>168</v>
      </c>
      <c r="I12" s="10">
        <v>430</v>
      </c>
      <c r="J12" s="10">
        <v>96</v>
      </c>
      <c r="K12" s="10">
        <v>29</v>
      </c>
      <c r="M12" s="14">
        <f t="shared" si="0"/>
        <v>215</v>
      </c>
      <c r="N12" s="14">
        <f t="shared" si="1"/>
        <v>255.33333333333334</v>
      </c>
      <c r="O12" s="17">
        <f t="shared" si="2"/>
        <v>0.18759689922480624</v>
      </c>
    </row>
    <row r="13" spans="1:15" ht="15.75" thickBot="1">
      <c r="A13" s="1" t="s">
        <v>7</v>
      </c>
      <c r="B13" s="5">
        <f>B11+B12</f>
        <v>471</v>
      </c>
      <c r="C13" s="5">
        <f aca="true" t="shared" si="4" ref="C13:K13">C11+C12</f>
        <v>689</v>
      </c>
      <c r="D13" s="5">
        <f t="shared" si="4"/>
        <v>824</v>
      </c>
      <c r="E13" s="5">
        <f t="shared" si="4"/>
        <v>1127</v>
      </c>
      <c r="F13" s="12">
        <f t="shared" si="4"/>
        <v>1294</v>
      </c>
      <c r="G13" s="5">
        <f t="shared" si="4"/>
        <v>1016</v>
      </c>
      <c r="H13" s="5">
        <f t="shared" si="4"/>
        <v>939</v>
      </c>
      <c r="I13" s="5">
        <f t="shared" si="4"/>
        <v>1207</v>
      </c>
      <c r="J13" s="5">
        <f t="shared" si="4"/>
        <v>875</v>
      </c>
      <c r="K13" s="5">
        <f t="shared" si="4"/>
        <v>802</v>
      </c>
      <c r="M13" s="16">
        <f t="shared" si="0"/>
        <v>777.75</v>
      </c>
      <c r="N13" s="16">
        <f t="shared" si="1"/>
        <v>1022.1666666666666</v>
      </c>
      <c r="O13" s="18">
        <f t="shared" si="2"/>
        <v>0.31426122361512904</v>
      </c>
    </row>
    <row r="14" spans="1:11" ht="15.75" thickTop="1">
      <c r="A14" t="s">
        <v>66</v>
      </c>
      <c r="G14" s="2">
        <v>555</v>
      </c>
      <c r="H14" s="2">
        <v>546</v>
      </c>
      <c r="I14" s="2">
        <v>541</v>
      </c>
      <c r="J14" s="2">
        <v>537</v>
      </c>
      <c r="K14" s="2">
        <v>533</v>
      </c>
    </row>
    <row r="16" spans="1:16" ht="15">
      <c r="A16" t="s">
        <v>10</v>
      </c>
      <c r="B16" s="2">
        <v>78</v>
      </c>
      <c r="C16" s="2">
        <v>106</v>
      </c>
      <c r="D16" s="2">
        <v>158</v>
      </c>
      <c r="E16" s="2">
        <v>184</v>
      </c>
      <c r="F16" s="9">
        <v>199</v>
      </c>
      <c r="G16" s="2">
        <v>202</v>
      </c>
      <c r="H16" s="2">
        <v>205</v>
      </c>
      <c r="I16" s="2">
        <v>205</v>
      </c>
      <c r="J16" s="2">
        <v>205</v>
      </c>
      <c r="K16" s="2">
        <v>205</v>
      </c>
      <c r="M16" s="19">
        <f>(B16+C16+D16+E16)/4</f>
        <v>131.5</v>
      </c>
      <c r="N16" s="19">
        <f>(F16+G16+H16+I16+J16+K16)/6</f>
        <v>203.5</v>
      </c>
      <c r="O16" s="21">
        <f aca="true" t="shared" si="5" ref="O16:O23">(N16-M16)/M16</f>
        <v>0.5475285171102662</v>
      </c>
      <c r="P16" s="28"/>
    </row>
    <row r="17" spans="1:16" ht="15">
      <c r="A17" t="s">
        <v>2</v>
      </c>
      <c r="B17" s="2">
        <v>73</v>
      </c>
      <c r="C17" s="2">
        <v>91</v>
      </c>
      <c r="D17" s="2">
        <v>22</v>
      </c>
      <c r="E17" s="2">
        <v>154</v>
      </c>
      <c r="F17" s="9">
        <v>142</v>
      </c>
      <c r="G17" s="10">
        <v>142</v>
      </c>
      <c r="H17" s="10">
        <v>142</v>
      </c>
      <c r="I17" s="10">
        <v>142</v>
      </c>
      <c r="J17" s="10">
        <v>142</v>
      </c>
      <c r="K17" s="10">
        <v>142</v>
      </c>
      <c r="M17" s="23">
        <f aca="true" t="shared" si="6" ref="M17:M23">(B17+C17+D17+E17)/4</f>
        <v>85</v>
      </c>
      <c r="N17" s="24">
        <f aca="true" t="shared" si="7" ref="N17:N23">(F17+G17+H17+I17+J17+K17)/6</f>
        <v>142</v>
      </c>
      <c r="O17" s="25">
        <f t="shared" si="5"/>
        <v>0.6705882352941176</v>
      </c>
      <c r="P17" s="28"/>
    </row>
    <row r="18" spans="1:16" ht="15">
      <c r="A18" t="s">
        <v>11</v>
      </c>
      <c r="B18" s="2">
        <v>24</v>
      </c>
      <c r="C18" s="2">
        <v>37</v>
      </c>
      <c r="D18" s="2">
        <v>49</v>
      </c>
      <c r="E18" s="2">
        <v>58</v>
      </c>
      <c r="F18" s="9">
        <v>54</v>
      </c>
      <c r="G18" s="2">
        <v>54</v>
      </c>
      <c r="H18" s="2">
        <v>55</v>
      </c>
      <c r="I18" s="2">
        <v>56</v>
      </c>
      <c r="J18" s="2">
        <v>57</v>
      </c>
      <c r="K18" s="2">
        <v>58</v>
      </c>
      <c r="M18" s="23">
        <f t="shared" si="6"/>
        <v>42</v>
      </c>
      <c r="N18" s="23">
        <f t="shared" si="7"/>
        <v>55.666666666666664</v>
      </c>
      <c r="O18" s="25">
        <f t="shared" si="5"/>
        <v>0.32539682539682535</v>
      </c>
      <c r="P18" s="28" t="s">
        <v>20</v>
      </c>
    </row>
    <row r="19" spans="1:16" ht="15">
      <c r="A19" t="s">
        <v>12</v>
      </c>
      <c r="B19" s="2">
        <v>5</v>
      </c>
      <c r="C19" s="2">
        <v>8</v>
      </c>
      <c r="D19" s="2">
        <v>47</v>
      </c>
      <c r="E19" s="2">
        <v>34</v>
      </c>
      <c r="F19" s="9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16</v>
      </c>
      <c r="M19" s="23">
        <f t="shared" si="6"/>
        <v>23.5</v>
      </c>
      <c r="N19" s="23">
        <f t="shared" si="7"/>
        <v>15.166666666666666</v>
      </c>
      <c r="O19" s="25">
        <f t="shared" si="5"/>
        <v>-0.3546099290780142</v>
      </c>
      <c r="P19" s="28" t="s">
        <v>21</v>
      </c>
    </row>
    <row r="20" spans="1:16" ht="15">
      <c r="A20" t="s">
        <v>13</v>
      </c>
      <c r="B20" s="2">
        <v>12</v>
      </c>
      <c r="C20" s="2">
        <v>19</v>
      </c>
      <c r="D20" s="2">
        <v>12</v>
      </c>
      <c r="E20" s="2">
        <v>10</v>
      </c>
      <c r="F20" s="9">
        <v>50</v>
      </c>
      <c r="G20" s="2">
        <v>50</v>
      </c>
      <c r="H20" s="2">
        <v>50</v>
      </c>
      <c r="I20" s="2">
        <v>50</v>
      </c>
      <c r="J20" s="2">
        <v>50</v>
      </c>
      <c r="K20" s="2">
        <v>50</v>
      </c>
      <c r="M20" s="19">
        <f t="shared" si="6"/>
        <v>13.25</v>
      </c>
      <c r="N20" s="20">
        <f t="shared" si="7"/>
        <v>50</v>
      </c>
      <c r="O20" s="21">
        <f t="shared" si="5"/>
        <v>2.7735849056603774</v>
      </c>
      <c r="P20" t="s">
        <v>69</v>
      </c>
    </row>
    <row r="21" spans="1:19" ht="15">
      <c r="A21" t="s">
        <v>14</v>
      </c>
      <c r="B21" s="2">
        <v>190</v>
      </c>
      <c r="C21" s="2">
        <v>270</v>
      </c>
      <c r="D21" s="2">
        <v>351</v>
      </c>
      <c r="E21" s="2">
        <v>303</v>
      </c>
      <c r="F21" s="9">
        <v>307</v>
      </c>
      <c r="G21" s="2">
        <v>297</v>
      </c>
      <c r="H21" s="2">
        <v>316</v>
      </c>
      <c r="I21" s="2">
        <v>322</v>
      </c>
      <c r="J21" s="2">
        <v>323</v>
      </c>
      <c r="K21" s="2">
        <v>316</v>
      </c>
      <c r="M21" s="23">
        <f t="shared" si="6"/>
        <v>278.5</v>
      </c>
      <c r="N21" s="23">
        <f t="shared" si="7"/>
        <v>313.5</v>
      </c>
      <c r="O21" s="25">
        <f t="shared" si="5"/>
        <v>0.12567324955116696</v>
      </c>
      <c r="Q21" s="2"/>
      <c r="R21" s="2"/>
      <c r="S21" s="25"/>
    </row>
    <row r="22" spans="1:15" ht="15">
      <c r="A22" t="s">
        <v>5</v>
      </c>
      <c r="B22" s="2">
        <v>0</v>
      </c>
      <c r="C22" s="2">
        <v>-10</v>
      </c>
      <c r="D22" s="2">
        <v>-25</v>
      </c>
      <c r="E22" s="2">
        <v>-6</v>
      </c>
      <c r="F22" s="9">
        <v>-13</v>
      </c>
      <c r="G22" s="2">
        <v>-13</v>
      </c>
      <c r="H22" s="2">
        <v>-13</v>
      </c>
      <c r="I22" s="2">
        <v>-13</v>
      </c>
      <c r="J22" s="2">
        <v>-13</v>
      </c>
      <c r="K22" s="2">
        <v>-13</v>
      </c>
      <c r="M22" s="23">
        <f t="shared" si="6"/>
        <v>-10.25</v>
      </c>
      <c r="N22" s="24">
        <f t="shared" si="7"/>
        <v>-13</v>
      </c>
      <c r="O22" s="25">
        <f t="shared" si="5"/>
        <v>0.2682926829268293</v>
      </c>
    </row>
    <row r="23" spans="1:15" ht="15.75" thickBot="1">
      <c r="A23" s="1" t="s">
        <v>15</v>
      </c>
      <c r="B23" s="5">
        <f>SUM(B16:B22)</f>
        <v>382</v>
      </c>
      <c r="C23" s="5">
        <f aca="true" t="shared" si="8" ref="C23:K23">SUM(C16:C22)</f>
        <v>521</v>
      </c>
      <c r="D23" s="5">
        <f t="shared" si="8"/>
        <v>614</v>
      </c>
      <c r="E23" s="5">
        <f t="shared" si="8"/>
        <v>737</v>
      </c>
      <c r="F23" s="12">
        <f t="shared" si="8"/>
        <v>754</v>
      </c>
      <c r="G23" s="5">
        <f t="shared" si="8"/>
        <v>747</v>
      </c>
      <c r="H23" s="5">
        <f t="shared" si="8"/>
        <v>770</v>
      </c>
      <c r="I23" s="5">
        <f t="shared" si="8"/>
        <v>777</v>
      </c>
      <c r="J23" s="5">
        <f t="shared" si="8"/>
        <v>779</v>
      </c>
      <c r="K23" s="5">
        <f t="shared" si="8"/>
        <v>774</v>
      </c>
      <c r="M23" s="26">
        <f t="shared" si="6"/>
        <v>563.5</v>
      </c>
      <c r="N23" s="26">
        <f t="shared" si="7"/>
        <v>766.8333333333334</v>
      </c>
      <c r="O23" s="27">
        <f t="shared" si="5"/>
        <v>0.3608399881691808</v>
      </c>
    </row>
    <row r="24" ht="15.75" thickTop="1"/>
    <row r="26" spans="1:11" ht="15">
      <c r="A26" t="s">
        <v>23</v>
      </c>
      <c r="G26" s="2">
        <v>132</v>
      </c>
      <c r="H26" s="2">
        <v>133</v>
      </c>
      <c r="I26" s="2">
        <v>134</v>
      </c>
      <c r="J26" s="2">
        <v>135</v>
      </c>
      <c r="K26" s="2">
        <v>135</v>
      </c>
    </row>
    <row r="28" spans="1:11" ht="15">
      <c r="A28" t="s">
        <v>24</v>
      </c>
      <c r="G28" s="14">
        <f>G26/27*100</f>
        <v>488.8888888888889</v>
      </c>
      <c r="H28" s="14">
        <f>H26/27*100</f>
        <v>492.59259259259255</v>
      </c>
      <c r="I28" s="14">
        <f>I26/27*100</f>
        <v>496.2962962962963</v>
      </c>
      <c r="J28" s="14">
        <f>J26/27*100</f>
        <v>500</v>
      </c>
      <c r="K28" s="14">
        <f>K26/27*100</f>
        <v>500</v>
      </c>
    </row>
    <row r="30" spans="1:11" ht="15">
      <c r="A30" s="1" t="s">
        <v>64</v>
      </c>
      <c r="G30" s="2">
        <f>G11-G26</f>
        <v>616</v>
      </c>
      <c r="H30" s="2">
        <f>H11-H26</f>
        <v>638</v>
      </c>
      <c r="I30" s="2">
        <f>I11-I26</f>
        <v>643</v>
      </c>
      <c r="J30" s="2">
        <f>J11-J26</f>
        <v>644</v>
      </c>
      <c r="K30" s="2">
        <f>K11-K26</f>
        <v>638</v>
      </c>
    </row>
    <row r="31" spans="1:11" ht="15">
      <c r="A31" s="29" t="s">
        <v>6</v>
      </c>
      <c r="G31" s="2">
        <f>G12</f>
        <v>268</v>
      </c>
      <c r="H31" s="2">
        <f>H12</f>
        <v>168</v>
      </c>
      <c r="I31" s="2">
        <f>I12</f>
        <v>430</v>
      </c>
      <c r="J31" s="2">
        <f>J12</f>
        <v>96</v>
      </c>
      <c r="K31" s="2">
        <f>K12</f>
        <v>29</v>
      </c>
    </row>
    <row r="32" spans="1:11" ht="15">
      <c r="A32" s="1" t="s">
        <v>7</v>
      </c>
      <c r="G32" s="2">
        <f>G30+G31</f>
        <v>884</v>
      </c>
      <c r="H32" s="2">
        <f>H30+H31</f>
        <v>806</v>
      </c>
      <c r="I32" s="2">
        <f>I30+I31</f>
        <v>1073</v>
      </c>
      <c r="J32" s="2">
        <f>J30+J31</f>
        <v>740</v>
      </c>
      <c r="K32" s="2">
        <f>K30+K31</f>
        <v>667</v>
      </c>
    </row>
    <row r="34" spans="1:11" ht="15">
      <c r="A34" s="1" t="s">
        <v>63</v>
      </c>
      <c r="B34" s="30" t="s">
        <v>65</v>
      </c>
      <c r="G34" s="14">
        <f>G30*1000/2618</f>
        <v>235.2941176470588</v>
      </c>
      <c r="H34" s="14">
        <f>H30*1000/2618</f>
        <v>243.69747899159663</v>
      </c>
      <c r="I34" s="14">
        <f>I30*1000/2618</f>
        <v>245.60733384262795</v>
      </c>
      <c r="J34" s="14">
        <f>J30*1000/2618</f>
        <v>245.98930481283423</v>
      </c>
      <c r="K34" s="14">
        <f>K30*1000/2618</f>
        <v>243.69747899159663</v>
      </c>
    </row>
  </sheetData>
  <sheetProtection/>
  <mergeCells count="2">
    <mergeCell ref="B4:E4"/>
    <mergeCell ref="F4:K4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00390625" style="0" bestFit="1" customWidth="1"/>
    <col min="2" max="11" width="9.140625" style="2" customWidth="1"/>
    <col min="13" max="13" width="9.140625" style="2" customWidth="1"/>
    <col min="14" max="14" width="9.140625" style="0" bestFit="1" customWidth="1"/>
    <col min="15" max="15" width="11.00390625" style="2" customWidth="1"/>
    <col min="16" max="16" width="11.00390625" style="0" customWidth="1"/>
  </cols>
  <sheetData>
    <row r="1" ht="15">
      <c r="A1" s="1" t="s">
        <v>75</v>
      </c>
    </row>
    <row r="3" spans="1:17" ht="15">
      <c r="A3" s="1" t="s">
        <v>76</v>
      </c>
      <c r="Q3" s="1" t="s">
        <v>43</v>
      </c>
    </row>
    <row r="4" spans="2:18" ht="30">
      <c r="B4" s="37" t="s">
        <v>8</v>
      </c>
      <c r="C4" s="37"/>
      <c r="D4" s="37"/>
      <c r="E4" s="37"/>
      <c r="F4" s="38" t="s">
        <v>9</v>
      </c>
      <c r="G4" s="39"/>
      <c r="H4" s="39"/>
      <c r="I4" s="39"/>
      <c r="J4" s="39"/>
      <c r="K4" s="39"/>
      <c r="M4" s="13" t="s">
        <v>16</v>
      </c>
      <c r="N4" s="13" t="s">
        <v>18</v>
      </c>
      <c r="Q4" s="13" t="s">
        <v>16</v>
      </c>
      <c r="R4" s="13" t="s">
        <v>18</v>
      </c>
    </row>
    <row r="5" spans="1:11" ht="15">
      <c r="A5" s="1" t="s">
        <v>68</v>
      </c>
      <c r="B5" s="6">
        <v>2007</v>
      </c>
      <c r="C5" s="6">
        <v>2008</v>
      </c>
      <c r="D5" s="6">
        <v>2009</v>
      </c>
      <c r="E5" s="6">
        <v>2010</v>
      </c>
      <c r="F5" s="7">
        <v>2011</v>
      </c>
      <c r="G5" s="8">
        <v>2012</v>
      </c>
      <c r="H5" s="8">
        <v>2013</v>
      </c>
      <c r="I5" s="8">
        <v>2014</v>
      </c>
      <c r="J5" s="8">
        <v>2015</v>
      </c>
      <c r="K5" s="8">
        <v>2016</v>
      </c>
    </row>
    <row r="6" spans="1:18" ht="15">
      <c r="A6" t="s">
        <v>1</v>
      </c>
      <c r="B6" s="2">
        <f>'Attachment 1 - Bulk'!B6+'Attachment 2 - Distribution'!B6</f>
        <v>204</v>
      </c>
      <c r="C6" s="2">
        <f>'Attachment 1 - Bulk'!C6+'Attachment 2 - Distribution'!C6</f>
        <v>210</v>
      </c>
      <c r="D6" s="2">
        <f>'Attachment 1 - Bulk'!D6+'Attachment 2 - Distribution'!D6</f>
        <v>387</v>
      </c>
      <c r="E6" s="2">
        <f>'Attachment 1 - Bulk'!E6+'Attachment 2 - Distribution'!E6</f>
        <v>487</v>
      </c>
      <c r="F6" s="9">
        <f>'Attachment 1 - Bulk'!F6+'Attachment 2 - Distribution'!F6</f>
        <v>427</v>
      </c>
      <c r="G6" s="2">
        <f>'Attachment 1 - Bulk'!G6+'Attachment 2 - Distribution'!G6</f>
        <v>427</v>
      </c>
      <c r="H6" s="2">
        <f>'Attachment 1 - Bulk'!H6+'Attachment 2 - Distribution'!H6</f>
        <v>445</v>
      </c>
      <c r="I6" s="2">
        <f>'Attachment 1 - Bulk'!I6+'Attachment 2 - Distribution'!I6</f>
        <v>452</v>
      </c>
      <c r="J6" s="2">
        <f>'Attachment 1 - Bulk'!J6+'Attachment 2 - Distribution'!J6</f>
        <v>449</v>
      </c>
      <c r="K6" s="2">
        <f>'Attachment 1 - Bulk'!K6+'Attachment 2 - Distribution'!K6</f>
        <v>442</v>
      </c>
      <c r="M6" s="19">
        <f aca="true" t="shared" si="0" ref="M6:M13">(B6+C6+D6+E6)/4</f>
        <v>322</v>
      </c>
      <c r="N6" s="19">
        <f aca="true" t="shared" si="1" ref="N6:N13">(F6+G6+H6+I6+J6+K6)/6</f>
        <v>440.3333333333333</v>
      </c>
      <c r="O6" s="21">
        <f aca="true" t="shared" si="2" ref="O6:O13">(N6-M6)/M6</f>
        <v>0.3674948240165631</v>
      </c>
      <c r="P6" s="28"/>
      <c r="Q6" s="25">
        <f>M6/$M$11</f>
        <v>0.4083703233988586</v>
      </c>
      <c r="R6" s="25">
        <f>N6/$N$11</f>
        <v>0.41909898477157354</v>
      </c>
    </row>
    <row r="7" spans="1:18" ht="15">
      <c r="A7" t="s">
        <v>2</v>
      </c>
      <c r="B7" s="2">
        <f>'Attachment 1 - Bulk'!B7+'Attachment 2 - Distribution'!B7</f>
        <v>185</v>
      </c>
      <c r="C7" s="2">
        <f>'Attachment 1 - Bulk'!C7+'Attachment 2 - Distribution'!C7</f>
        <v>91</v>
      </c>
      <c r="D7" s="2">
        <f>'Attachment 1 - Bulk'!D7+'Attachment 2 - Distribution'!D7</f>
        <v>22</v>
      </c>
      <c r="E7" s="2">
        <f>'Attachment 1 - Bulk'!E7+'Attachment 2 - Distribution'!E7</f>
        <v>154</v>
      </c>
      <c r="F7" s="9">
        <f>'Attachment 1 - Bulk'!F7+'Attachment 2 - Distribution'!F7</f>
        <v>142</v>
      </c>
      <c r="G7" s="2">
        <f>'Attachment 1 - Bulk'!G7+'Attachment 2 - Distribution'!G7</f>
        <v>142</v>
      </c>
      <c r="H7" s="2">
        <f>'Attachment 1 - Bulk'!H7+'Attachment 2 - Distribution'!H7</f>
        <v>142</v>
      </c>
      <c r="I7" s="2">
        <f>'Attachment 1 - Bulk'!I7+'Attachment 2 - Distribution'!I7</f>
        <v>142</v>
      </c>
      <c r="J7" s="2">
        <f>'Attachment 1 - Bulk'!J7+'Attachment 2 - Distribution'!J7</f>
        <v>142</v>
      </c>
      <c r="K7" s="2">
        <f>'Attachment 1 - Bulk'!K7+'Attachment 2 - Distribution'!K7</f>
        <v>142</v>
      </c>
      <c r="M7" s="20">
        <f t="shared" si="0"/>
        <v>113</v>
      </c>
      <c r="N7" s="20">
        <f t="shared" si="1"/>
        <v>142</v>
      </c>
      <c r="O7" s="21">
        <f t="shared" si="2"/>
        <v>0.25663716814159293</v>
      </c>
      <c r="P7" s="28"/>
      <c r="Q7" s="25">
        <f>M7/$M$11</f>
        <v>0.14331008243500318</v>
      </c>
      <c r="R7" s="25">
        <f>N7/$N$11</f>
        <v>0.1351522842639594</v>
      </c>
    </row>
    <row r="8" spans="1:18" ht="15">
      <c r="A8" t="s">
        <v>3</v>
      </c>
      <c r="B8" s="2">
        <f>'Attachment 1 - Bulk'!B8+'Attachment 2 - Distribution'!B8</f>
        <v>179</v>
      </c>
      <c r="C8" s="2">
        <f>'Attachment 1 - Bulk'!C8+'Attachment 2 - Distribution'!C8</f>
        <v>234</v>
      </c>
      <c r="D8" s="2">
        <f>'Attachment 1 - Bulk'!D8+'Attachment 2 - Distribution'!D8</f>
        <v>262</v>
      </c>
      <c r="E8" s="2">
        <f>'Attachment 1 - Bulk'!E8+'Attachment 2 - Distribution'!E8</f>
        <v>181</v>
      </c>
      <c r="F8" s="9">
        <f>'Attachment 1 - Bulk'!F8+'Attachment 2 - Distribution'!F8</f>
        <v>311</v>
      </c>
      <c r="G8" s="2">
        <f>'Attachment 1 - Bulk'!G8+'Attachment 2 - Distribution'!G8</f>
        <v>310</v>
      </c>
      <c r="H8" s="2">
        <f>'Attachment 1 - Bulk'!H8+'Attachment 2 - Distribution'!H8</f>
        <v>323</v>
      </c>
      <c r="I8" s="2">
        <f>'Attachment 1 - Bulk'!I8+'Attachment 2 - Distribution'!I8</f>
        <v>328</v>
      </c>
      <c r="J8" s="2">
        <f>'Attachment 1 - Bulk'!J8+'Attachment 2 - Distribution'!J8</f>
        <v>328</v>
      </c>
      <c r="K8" s="2">
        <f>'Attachment 1 - Bulk'!K8+'Attachment 2 - Distribution'!K8</f>
        <v>323</v>
      </c>
      <c r="M8" s="20">
        <f t="shared" si="0"/>
        <v>214</v>
      </c>
      <c r="N8" s="19">
        <f t="shared" si="1"/>
        <v>320.5</v>
      </c>
      <c r="O8" s="21">
        <f t="shared" si="2"/>
        <v>0.4976635514018692</v>
      </c>
      <c r="P8" s="28"/>
      <c r="Q8" s="25">
        <f>M8/$M$11</f>
        <v>0.2714013950538998</v>
      </c>
      <c r="R8" s="25">
        <f>N8/$N$11</f>
        <v>0.3050444162436548</v>
      </c>
    </row>
    <row r="9" spans="1:18" ht="15">
      <c r="A9" t="s">
        <v>4</v>
      </c>
      <c r="B9" s="2">
        <f>'Attachment 1 - Bulk'!B9+'Attachment 2 - Distribution'!B9</f>
        <v>92</v>
      </c>
      <c r="C9" s="2">
        <f>'Attachment 1 - Bulk'!C9+'Attachment 2 - Distribution'!C9</f>
        <v>106</v>
      </c>
      <c r="D9" s="2">
        <f>'Attachment 1 - Bulk'!D9+'Attachment 2 - Distribution'!D9</f>
        <v>187</v>
      </c>
      <c r="E9" s="2">
        <f>'Attachment 1 - Bulk'!E9+'Attachment 2 - Distribution'!E9</f>
        <v>232</v>
      </c>
      <c r="F9" s="9">
        <f>'Attachment 1 - Bulk'!F9+'Attachment 2 - Distribution'!F9</f>
        <v>159</v>
      </c>
      <c r="G9" s="2">
        <f>'Attachment 1 - Bulk'!G9+'Attachment 2 - Distribution'!G9</f>
        <v>158</v>
      </c>
      <c r="H9" s="2">
        <f>'Attachment 1 - Bulk'!H9+'Attachment 2 - Distribution'!H9</f>
        <v>164</v>
      </c>
      <c r="I9" s="2">
        <f>'Attachment 1 - Bulk'!I9+'Attachment 2 - Distribution'!I9</f>
        <v>165</v>
      </c>
      <c r="J9" s="2">
        <f>'Attachment 1 - Bulk'!J9+'Attachment 2 - Distribution'!J9</f>
        <v>166</v>
      </c>
      <c r="K9" s="2">
        <f>'Attachment 1 - Bulk'!K9+'Attachment 2 - Distribution'!K9</f>
        <v>165</v>
      </c>
      <c r="M9" s="14">
        <f t="shared" si="0"/>
        <v>154.25</v>
      </c>
      <c r="N9" s="14">
        <f t="shared" si="1"/>
        <v>162.83333333333334</v>
      </c>
      <c r="O9" s="25">
        <f t="shared" si="2"/>
        <v>0.05564559697460838</v>
      </c>
      <c r="Q9" s="25">
        <f>M9/$M$11</f>
        <v>0.19562460367786938</v>
      </c>
      <c r="R9" s="25">
        <f>N9/$N$11</f>
        <v>0.15498096446700507</v>
      </c>
    </row>
    <row r="10" spans="1:18" ht="15">
      <c r="A10" t="s">
        <v>5</v>
      </c>
      <c r="B10" s="2">
        <f>'Attachment 1 - Bulk'!B10+'Attachment 2 - Distribution'!B10</f>
        <v>0</v>
      </c>
      <c r="C10" s="2">
        <f>'Attachment 1 - Bulk'!C10+'Attachment 2 - Distribution'!C10</f>
        <v>-14</v>
      </c>
      <c r="D10" s="2">
        <f>'Attachment 1 - Bulk'!D10+'Attachment 2 - Distribution'!D10</f>
        <v>-30</v>
      </c>
      <c r="E10" s="2">
        <f>'Attachment 1 - Bulk'!E10+'Attachment 2 - Distribution'!E10</f>
        <v>-15</v>
      </c>
      <c r="F10" s="9">
        <f>'Attachment 1 - Bulk'!F10+'Attachment 2 - Distribution'!F10</f>
        <v>-15</v>
      </c>
      <c r="G10" s="2">
        <f>'Attachment 1 - Bulk'!G10+'Attachment 2 - Distribution'!G10</f>
        <v>-15</v>
      </c>
      <c r="H10" s="2">
        <f>'Attachment 1 - Bulk'!H10+'Attachment 2 - Distribution'!H10</f>
        <v>-15</v>
      </c>
      <c r="I10" s="2">
        <f>'Attachment 1 - Bulk'!I10+'Attachment 2 - Distribution'!I10</f>
        <v>-15</v>
      </c>
      <c r="J10" s="2">
        <f>'Attachment 1 - Bulk'!J10+'Attachment 2 - Distribution'!J10</f>
        <v>-15</v>
      </c>
      <c r="K10" s="2">
        <f>'Attachment 1 - Bulk'!K10+'Attachment 2 - Distribution'!K10</f>
        <v>-15</v>
      </c>
      <c r="M10" s="2">
        <f t="shared" si="0"/>
        <v>-14.75</v>
      </c>
      <c r="N10" s="2">
        <f t="shared" si="1"/>
        <v>-15</v>
      </c>
      <c r="O10" s="25">
        <f t="shared" si="2"/>
        <v>0.01694915254237288</v>
      </c>
      <c r="P10" s="28"/>
      <c r="Q10" s="25">
        <f>M10/$M$11</f>
        <v>-0.018706404565630944</v>
      </c>
      <c r="R10" s="25">
        <f>N10/$N$11</f>
        <v>-0.014276649746192893</v>
      </c>
    </row>
    <row r="11" spans="1:15" ht="15.75" thickBot="1">
      <c r="A11" s="1" t="s">
        <v>15</v>
      </c>
      <c r="B11" s="4">
        <f>'Attachment 1 - Bulk'!B11+'Attachment 2 - Distribution'!B11</f>
        <v>660</v>
      </c>
      <c r="C11" s="4">
        <f>'Attachment 1 - Bulk'!C11+'Attachment 2 - Distribution'!C11</f>
        <v>627</v>
      </c>
      <c r="D11" s="4">
        <f>'Attachment 1 - Bulk'!D11+'Attachment 2 - Distribution'!D11</f>
        <v>828</v>
      </c>
      <c r="E11" s="4">
        <f>'Attachment 1 - Bulk'!E11+'Attachment 2 - Distribution'!E11</f>
        <v>1039</v>
      </c>
      <c r="F11" s="11">
        <f>'Attachment 1 - Bulk'!F11+'Attachment 2 - Distribution'!F11</f>
        <v>1024</v>
      </c>
      <c r="G11" s="4">
        <f>'Attachment 1 - Bulk'!G11+'Attachment 2 - Distribution'!G11</f>
        <v>1022</v>
      </c>
      <c r="H11" s="4">
        <f>'Attachment 1 - Bulk'!H11+'Attachment 2 - Distribution'!H11</f>
        <v>1059</v>
      </c>
      <c r="I11" s="4">
        <f>'Attachment 1 - Bulk'!I11+'Attachment 2 - Distribution'!I11</f>
        <v>1072</v>
      </c>
      <c r="J11" s="4">
        <f>'Attachment 1 - Bulk'!J11+'Attachment 2 - Distribution'!J11</f>
        <v>1070</v>
      </c>
      <c r="K11" s="4">
        <f>'Attachment 1 - Bulk'!K11+'Attachment 2 - Distribution'!K11</f>
        <v>1057</v>
      </c>
      <c r="M11" s="16">
        <f t="shared" si="0"/>
        <v>788.5</v>
      </c>
      <c r="N11" s="16">
        <f t="shared" si="1"/>
        <v>1050.6666666666667</v>
      </c>
      <c r="O11" s="18">
        <f t="shared" si="2"/>
        <v>0.33248784612132753</v>
      </c>
    </row>
    <row r="12" spans="1:15" ht="15.75" thickTop="1">
      <c r="A12" t="s">
        <v>6</v>
      </c>
      <c r="B12" s="2">
        <f>'Attachment 1 - Bulk'!B12+'Attachment 2 - Distribution'!B12</f>
        <v>147</v>
      </c>
      <c r="C12" s="2">
        <f>'Attachment 1 - Bulk'!C12+'Attachment 2 - Distribution'!C12</f>
        <v>197</v>
      </c>
      <c r="D12" s="2">
        <f>'Attachment 1 - Bulk'!D12+'Attachment 2 - Distribution'!D12</f>
        <v>240</v>
      </c>
      <c r="E12" s="2">
        <f>'Attachment 1 - Bulk'!E12+'Attachment 2 - Distribution'!E12</f>
        <v>502</v>
      </c>
      <c r="F12" s="9">
        <f>'Attachment 1 - Bulk'!F12+'Attachment 2 - Distribution'!F12</f>
        <v>622</v>
      </c>
      <c r="G12" s="2">
        <f>'Attachment 1 - Bulk'!G12+'Attachment 2 - Distribution'!G12</f>
        <v>348</v>
      </c>
      <c r="H12" s="2">
        <f>'Attachment 1 - Bulk'!H12+'Attachment 2 - Distribution'!H12</f>
        <v>180</v>
      </c>
      <c r="I12" s="2">
        <f>'Attachment 1 - Bulk'!I12+'Attachment 2 - Distribution'!I12</f>
        <v>459</v>
      </c>
      <c r="J12" s="2">
        <f>'Attachment 1 - Bulk'!J12+'Attachment 2 - Distribution'!J12</f>
        <v>118</v>
      </c>
      <c r="K12" s="2">
        <f>'Attachment 1 - Bulk'!K12+'Attachment 2 - Distribution'!K12</f>
        <v>29</v>
      </c>
      <c r="M12" s="14">
        <f t="shared" si="0"/>
        <v>271.5</v>
      </c>
      <c r="N12" s="14">
        <f t="shared" si="1"/>
        <v>292.6666666666667</v>
      </c>
      <c r="O12" s="17">
        <f t="shared" si="2"/>
        <v>0.07796193984039294</v>
      </c>
    </row>
    <row r="13" spans="1:15" ht="15.75" thickBot="1">
      <c r="A13" s="1" t="s">
        <v>7</v>
      </c>
      <c r="B13" s="5">
        <f>'Attachment 1 - Bulk'!B13+'Attachment 2 - Distribution'!B13</f>
        <v>807</v>
      </c>
      <c r="C13" s="5">
        <f>'Attachment 1 - Bulk'!C13+'Attachment 2 - Distribution'!C13</f>
        <v>824</v>
      </c>
      <c r="D13" s="5">
        <f>'Attachment 1 - Bulk'!D13+'Attachment 2 - Distribution'!D13</f>
        <v>1068</v>
      </c>
      <c r="E13" s="5">
        <f>'Attachment 1 - Bulk'!E13+'Attachment 2 - Distribution'!E13</f>
        <v>1541</v>
      </c>
      <c r="F13" s="12">
        <f>'Attachment 1 - Bulk'!F13+'Attachment 2 - Distribution'!F13</f>
        <v>1646</v>
      </c>
      <c r="G13" s="5">
        <f>'Attachment 1 - Bulk'!G13+'Attachment 2 - Distribution'!G13</f>
        <v>1370</v>
      </c>
      <c r="H13" s="5">
        <f>'Attachment 1 - Bulk'!H13+'Attachment 2 - Distribution'!H13</f>
        <v>1239</v>
      </c>
      <c r="I13" s="5">
        <f>'Attachment 1 - Bulk'!I13+'Attachment 2 - Distribution'!I13</f>
        <v>1531</v>
      </c>
      <c r="J13" s="5">
        <f>'Attachment 1 - Bulk'!J13+'Attachment 2 - Distribution'!J13</f>
        <v>1188</v>
      </c>
      <c r="K13" s="5">
        <f>'Attachment 1 - Bulk'!K13+'Attachment 2 - Distribution'!K13</f>
        <v>1086</v>
      </c>
      <c r="M13" s="16">
        <f t="shared" si="0"/>
        <v>1060</v>
      </c>
      <c r="N13" s="16">
        <f t="shared" si="1"/>
        <v>1343.3333333333333</v>
      </c>
      <c r="O13" s="18">
        <f t="shared" si="2"/>
        <v>0.26729559748427667</v>
      </c>
    </row>
    <row r="14" spans="1:11" ht="15.75" thickTop="1">
      <c r="A14" t="s">
        <v>66</v>
      </c>
      <c r="G14" s="2">
        <f>'Attachment 1 - Bulk'!G14+'Attachment 2 - Distribution'!G14</f>
        <v>557</v>
      </c>
      <c r="H14" s="2">
        <f>'Attachment 1 - Bulk'!H14+'Attachment 2 - Distribution'!H14</f>
        <v>548</v>
      </c>
      <c r="I14" s="2">
        <f>'Attachment 1 - Bulk'!I14+'Attachment 2 - Distribution'!I14</f>
        <v>544</v>
      </c>
      <c r="J14" s="2">
        <f>'Attachment 1 - Bulk'!J14+'Attachment 2 - Distribution'!J14</f>
        <v>540</v>
      </c>
      <c r="K14" s="2">
        <f>'Attachment 1 - Bulk'!K14+'Attachment 2 - Distribution'!K14</f>
        <v>536</v>
      </c>
    </row>
    <row r="16" spans="1:18" ht="15">
      <c r="A16" t="s">
        <v>10</v>
      </c>
      <c r="B16" s="2">
        <f>'Attachment 1 - Bulk'!B16+'Attachment 2 - Distribution'!B16</f>
        <v>122</v>
      </c>
      <c r="C16" s="2">
        <f>'Attachment 1 - Bulk'!C16+'Attachment 2 - Distribution'!C16</f>
        <v>120</v>
      </c>
      <c r="D16" s="2">
        <f>'Attachment 1 - Bulk'!D16+'Attachment 2 - Distribution'!D16</f>
        <v>198</v>
      </c>
      <c r="E16" s="2">
        <f>'Attachment 1 - Bulk'!E16+'Attachment 2 - Distribution'!E16</f>
        <v>263</v>
      </c>
      <c r="F16" s="9">
        <f>'Attachment 1 - Bulk'!F16+'Attachment 2 - Distribution'!F16</f>
        <v>286</v>
      </c>
      <c r="G16" s="2">
        <f>'Attachment 1 - Bulk'!G16+'Attachment 2 - Distribution'!G16</f>
        <v>290</v>
      </c>
      <c r="H16" s="2">
        <f>'Attachment 1 - Bulk'!H16+'Attachment 2 - Distribution'!H16</f>
        <v>294</v>
      </c>
      <c r="I16" s="2">
        <f>'Attachment 1 - Bulk'!I16+'Attachment 2 - Distribution'!I16</f>
        <v>294</v>
      </c>
      <c r="J16" s="2">
        <f>'Attachment 1 - Bulk'!J16+'Attachment 2 - Distribution'!J16</f>
        <v>294</v>
      </c>
      <c r="K16" s="2">
        <f>'Attachment 1 - Bulk'!K16+'Attachment 2 - Distribution'!K16</f>
        <v>294</v>
      </c>
      <c r="M16" s="19">
        <f>(B16+C16+D16+E16)/4</f>
        <v>175.75</v>
      </c>
      <c r="N16" s="19">
        <f>(F16+G16+H16+I16+J16+K16)/6</f>
        <v>292</v>
      </c>
      <c r="O16" s="21">
        <f aca="true" t="shared" si="3" ref="O16:O23">(N16-M16)/M16</f>
        <v>0.6614509246088194</v>
      </c>
      <c r="P16" s="28"/>
      <c r="Q16" s="25">
        <f>M16/$M$23</f>
        <v>0.22282091917591126</v>
      </c>
      <c r="R16" s="25">
        <f aca="true" t="shared" si="4" ref="R16:R22">N16/$N$23</f>
        <v>0.27796287482151355</v>
      </c>
    </row>
    <row r="17" spans="1:18" ht="15">
      <c r="A17" t="s">
        <v>2</v>
      </c>
      <c r="B17" s="2">
        <f>'Attachment 1 - Bulk'!B17+'Attachment 2 - Distribution'!B17</f>
        <v>185</v>
      </c>
      <c r="C17" s="2">
        <f>'Attachment 1 - Bulk'!C17+'Attachment 2 - Distribution'!C17</f>
        <v>91</v>
      </c>
      <c r="D17" s="2">
        <f>'Attachment 1 - Bulk'!D17+'Attachment 2 - Distribution'!D17</f>
        <v>22</v>
      </c>
      <c r="E17" s="2">
        <f>'Attachment 1 - Bulk'!E17+'Attachment 2 - Distribution'!E17</f>
        <v>154</v>
      </c>
      <c r="F17" s="9">
        <f>'Attachment 1 - Bulk'!F17+'Attachment 2 - Distribution'!F17</f>
        <v>142</v>
      </c>
      <c r="G17" s="2">
        <f>'Attachment 1 - Bulk'!G17+'Attachment 2 - Distribution'!G17</f>
        <v>142</v>
      </c>
      <c r="H17" s="2">
        <f>'Attachment 1 - Bulk'!H17+'Attachment 2 - Distribution'!H17</f>
        <v>142</v>
      </c>
      <c r="I17" s="2">
        <f>'Attachment 1 - Bulk'!I17+'Attachment 2 - Distribution'!I17</f>
        <v>142</v>
      </c>
      <c r="J17" s="2">
        <f>'Attachment 1 - Bulk'!J17+'Attachment 2 - Distribution'!J17</f>
        <v>142</v>
      </c>
      <c r="K17" s="2">
        <f>'Attachment 1 - Bulk'!K17+'Attachment 2 - Distribution'!K17</f>
        <v>142</v>
      </c>
      <c r="M17" s="23">
        <f aca="true" t="shared" si="5" ref="M17:M23">(B17+C17+D17+E17)/4</f>
        <v>113</v>
      </c>
      <c r="N17" s="24">
        <f aca="true" t="shared" si="6" ref="N17:N23">(F17+G17+H17+I17+J17+K17)/6</f>
        <v>142</v>
      </c>
      <c r="O17" s="25">
        <f t="shared" si="3"/>
        <v>0.25663716814159293</v>
      </c>
      <c r="P17" s="28"/>
      <c r="Q17" s="25">
        <f aca="true" t="shared" si="7" ref="Q17:Q22">M17/$M$23</f>
        <v>0.1432646592709984</v>
      </c>
      <c r="R17" s="25">
        <f t="shared" si="4"/>
        <v>0.13517372679676345</v>
      </c>
    </row>
    <row r="18" spans="1:18" ht="15">
      <c r="A18" t="s">
        <v>11</v>
      </c>
      <c r="B18" s="2">
        <f>'Attachment 1 - Bulk'!B18+'Attachment 2 - Distribution'!B18</f>
        <v>26</v>
      </c>
      <c r="C18" s="2">
        <f>'Attachment 1 - Bulk'!C18+'Attachment 2 - Distribution'!C18</f>
        <v>37</v>
      </c>
      <c r="D18" s="2">
        <f>'Attachment 1 - Bulk'!D18+'Attachment 2 - Distribution'!D18</f>
        <v>54</v>
      </c>
      <c r="E18" s="2">
        <f>'Attachment 1 - Bulk'!E18+'Attachment 2 - Distribution'!E18</f>
        <v>62</v>
      </c>
      <c r="F18" s="9">
        <f>'Attachment 1 - Bulk'!F18+'Attachment 2 - Distribution'!F18</f>
        <v>63</v>
      </c>
      <c r="G18" s="2">
        <f>'Attachment 1 - Bulk'!G18+'Attachment 2 - Distribution'!G18</f>
        <v>63</v>
      </c>
      <c r="H18" s="2">
        <f>'Attachment 1 - Bulk'!H18+'Attachment 2 - Distribution'!H18</f>
        <v>64</v>
      </c>
      <c r="I18" s="2">
        <f>'Attachment 1 - Bulk'!I18+'Attachment 2 - Distribution'!I18</f>
        <v>65</v>
      </c>
      <c r="J18" s="2">
        <f>'Attachment 1 - Bulk'!J18+'Attachment 2 - Distribution'!J18</f>
        <v>66</v>
      </c>
      <c r="K18" s="2">
        <f>'Attachment 1 - Bulk'!K18+'Attachment 2 - Distribution'!K18</f>
        <v>67</v>
      </c>
      <c r="M18" s="23">
        <f t="shared" si="5"/>
        <v>44.75</v>
      </c>
      <c r="N18" s="23">
        <f t="shared" si="6"/>
        <v>64.66666666666667</v>
      </c>
      <c r="O18" s="25">
        <f t="shared" si="3"/>
        <v>0.4450651769087524</v>
      </c>
      <c r="P18" s="28"/>
      <c r="Q18" s="25">
        <f t="shared" si="7"/>
        <v>0.056735340729001583</v>
      </c>
      <c r="R18" s="25">
        <f t="shared" si="4"/>
        <v>0.061557988259558945</v>
      </c>
    </row>
    <row r="19" spans="1:18" ht="15">
      <c r="A19" t="s">
        <v>12</v>
      </c>
      <c r="B19" s="2">
        <f>'Attachment 1 - Bulk'!B19+'Attachment 2 - Distribution'!B19</f>
        <v>10</v>
      </c>
      <c r="C19" s="2">
        <f>'Attachment 1 - Bulk'!C19+'Attachment 2 - Distribution'!C19</f>
        <v>9</v>
      </c>
      <c r="D19" s="2">
        <f>'Attachment 1 - Bulk'!D19+'Attachment 2 - Distribution'!D19</f>
        <v>59</v>
      </c>
      <c r="E19" s="2">
        <f>'Attachment 1 - Bulk'!E19+'Attachment 2 - Distribution'!E19</f>
        <v>45</v>
      </c>
      <c r="F19" s="9">
        <f>'Attachment 1 - Bulk'!F19+'Attachment 2 - Distribution'!F19</f>
        <v>17</v>
      </c>
      <c r="G19" s="2">
        <f>'Attachment 1 - Bulk'!G19+'Attachment 2 - Distribution'!G19</f>
        <v>17</v>
      </c>
      <c r="H19" s="2">
        <f>'Attachment 1 - Bulk'!H19+'Attachment 2 - Distribution'!H19</f>
        <v>17</v>
      </c>
      <c r="I19" s="2">
        <f>'Attachment 1 - Bulk'!I19+'Attachment 2 - Distribution'!I19</f>
        <v>17</v>
      </c>
      <c r="J19" s="2">
        <f>'Attachment 1 - Bulk'!J19+'Attachment 2 - Distribution'!J19</f>
        <v>17</v>
      </c>
      <c r="K19" s="2">
        <f>'Attachment 1 - Bulk'!K19+'Attachment 2 - Distribution'!K19</f>
        <v>18</v>
      </c>
      <c r="M19" s="23">
        <f t="shared" si="5"/>
        <v>30.75</v>
      </c>
      <c r="N19" s="23">
        <f t="shared" si="6"/>
        <v>17.166666666666668</v>
      </c>
      <c r="O19" s="25">
        <f t="shared" si="3"/>
        <v>-0.4417344173441734</v>
      </c>
      <c r="P19" s="28"/>
      <c r="Q19" s="25">
        <f t="shared" si="7"/>
        <v>0.038985736925515053</v>
      </c>
      <c r="R19" s="25">
        <f t="shared" si="4"/>
        <v>0.01634142471838807</v>
      </c>
    </row>
    <row r="20" spans="1:18" ht="15">
      <c r="A20" t="s">
        <v>13</v>
      </c>
      <c r="B20" s="2">
        <f>'Attachment 1 - Bulk'!B20+'Attachment 2 - Distribution'!B20</f>
        <v>82</v>
      </c>
      <c r="C20" s="2">
        <f>'Attachment 1 - Bulk'!C20+'Attachment 2 - Distribution'!C20</f>
        <v>74</v>
      </c>
      <c r="D20" s="2">
        <f>'Attachment 1 - Bulk'!D20+'Attachment 2 - Distribution'!D20</f>
        <v>72</v>
      </c>
      <c r="E20" s="2">
        <f>'Attachment 1 - Bulk'!E20+'Attachment 2 - Distribution'!E20</f>
        <v>72</v>
      </c>
      <c r="F20" s="9">
        <f>'Attachment 1 - Bulk'!F20+'Attachment 2 - Distribution'!F20</f>
        <v>64</v>
      </c>
      <c r="G20" s="2">
        <f>'Attachment 1 - Bulk'!G20+'Attachment 2 - Distribution'!G20</f>
        <v>64</v>
      </c>
      <c r="H20" s="2">
        <f>'Attachment 1 - Bulk'!H20+'Attachment 2 - Distribution'!H20</f>
        <v>64</v>
      </c>
      <c r="I20" s="2">
        <f>'Attachment 1 - Bulk'!I20+'Attachment 2 - Distribution'!I20</f>
        <v>64</v>
      </c>
      <c r="J20" s="2">
        <f>'Attachment 1 - Bulk'!J20+'Attachment 2 - Distribution'!J20</f>
        <v>64</v>
      </c>
      <c r="K20" s="2">
        <f>'Attachment 1 - Bulk'!K20+'Attachment 2 - Distribution'!K20</f>
        <v>64</v>
      </c>
      <c r="M20" s="23">
        <f t="shared" si="5"/>
        <v>75</v>
      </c>
      <c r="N20" s="24">
        <f t="shared" si="6"/>
        <v>64</v>
      </c>
      <c r="O20" s="25">
        <f t="shared" si="3"/>
        <v>-0.14666666666666667</v>
      </c>
      <c r="Q20" s="25">
        <f t="shared" si="7"/>
        <v>0.09508716323296355</v>
      </c>
      <c r="R20" s="25">
        <f t="shared" si="4"/>
        <v>0.06092336982389338</v>
      </c>
    </row>
    <row r="21" spans="1:19" ht="15">
      <c r="A21" t="s">
        <v>14</v>
      </c>
      <c r="B21" s="2">
        <f>'Attachment 1 - Bulk'!B21+'Attachment 2 - Distribution'!B21</f>
        <v>235</v>
      </c>
      <c r="C21" s="2">
        <f>'Attachment 1 - Bulk'!C21+'Attachment 2 - Distribution'!C21</f>
        <v>310</v>
      </c>
      <c r="D21" s="2">
        <f>'Attachment 1 - Bulk'!D21+'Attachment 2 - Distribution'!D21</f>
        <v>454</v>
      </c>
      <c r="E21" s="2">
        <f>'Attachment 1 - Bulk'!E21+'Attachment 2 - Distribution'!E21</f>
        <v>458</v>
      </c>
      <c r="F21" s="9">
        <f>'Attachment 1 - Bulk'!F21+'Attachment 2 - Distribution'!F21</f>
        <v>469</v>
      </c>
      <c r="G21" s="2">
        <f>'Attachment 1 - Bulk'!G21+'Attachment 2 - Distribution'!G21</f>
        <v>460</v>
      </c>
      <c r="H21" s="2">
        <f>'Attachment 1 - Bulk'!H21+'Attachment 2 - Distribution'!H21</f>
        <v>492</v>
      </c>
      <c r="I21" s="2">
        <f>'Attachment 1 - Bulk'!I21+'Attachment 2 - Distribution'!I21</f>
        <v>505</v>
      </c>
      <c r="J21" s="2">
        <f>'Attachment 1 - Bulk'!J21+'Attachment 2 - Distribution'!J21</f>
        <v>501</v>
      </c>
      <c r="K21" s="2">
        <f>'Attachment 1 - Bulk'!K21+'Attachment 2 - Distribution'!K21</f>
        <v>487</v>
      </c>
      <c r="M21" s="19">
        <f t="shared" si="5"/>
        <v>364.25</v>
      </c>
      <c r="N21" s="19">
        <f t="shared" si="6"/>
        <v>485.6666666666667</v>
      </c>
      <c r="O21" s="21">
        <f t="shared" si="3"/>
        <v>0.33333333333333337</v>
      </c>
      <c r="Q21" s="25">
        <f t="shared" si="7"/>
        <v>0.4618066561014263</v>
      </c>
      <c r="R21" s="32">
        <f t="shared" si="4"/>
        <v>0.4623195303823576</v>
      </c>
      <c r="S21" s="25"/>
    </row>
    <row r="22" spans="1:18" ht="15">
      <c r="A22" t="s">
        <v>5</v>
      </c>
      <c r="B22" s="2">
        <f>'Attachment 1 - Bulk'!B22+'Attachment 2 - Distribution'!B22</f>
        <v>0</v>
      </c>
      <c r="C22" s="2">
        <f>'Attachment 1 - Bulk'!C22+'Attachment 2 - Distribution'!C22</f>
        <v>-14</v>
      </c>
      <c r="D22" s="2">
        <f>'Attachment 1 - Bulk'!D22+'Attachment 2 - Distribution'!D22</f>
        <v>-30</v>
      </c>
      <c r="E22" s="2">
        <f>'Attachment 1 - Bulk'!E22+'Attachment 2 - Distribution'!E22</f>
        <v>-15</v>
      </c>
      <c r="F22" s="9">
        <f>'Attachment 1 - Bulk'!F22+'Attachment 2 - Distribution'!F22</f>
        <v>-15</v>
      </c>
      <c r="G22" s="2">
        <f>'Attachment 1 - Bulk'!G22+'Attachment 2 - Distribution'!G22</f>
        <v>-15</v>
      </c>
      <c r="H22" s="2">
        <f>'Attachment 1 - Bulk'!H22+'Attachment 2 - Distribution'!H22</f>
        <v>-15</v>
      </c>
      <c r="I22" s="2">
        <f>'Attachment 1 - Bulk'!I22+'Attachment 2 - Distribution'!I22</f>
        <v>-15</v>
      </c>
      <c r="J22" s="2">
        <f>'Attachment 1 - Bulk'!J22+'Attachment 2 - Distribution'!J22</f>
        <v>-15</v>
      </c>
      <c r="K22" s="2">
        <f>'Attachment 1 - Bulk'!K22+'Attachment 2 - Distribution'!K22</f>
        <v>-15</v>
      </c>
      <c r="M22" s="23">
        <f t="shared" si="5"/>
        <v>-14.75</v>
      </c>
      <c r="N22" s="24">
        <f t="shared" si="6"/>
        <v>-15</v>
      </c>
      <c r="O22" s="25">
        <f t="shared" si="3"/>
        <v>0.01694915254237288</v>
      </c>
      <c r="Q22" s="25">
        <f t="shared" si="7"/>
        <v>-0.018700475435816166</v>
      </c>
      <c r="R22" s="25">
        <f t="shared" si="4"/>
        <v>-0.014278914802475012</v>
      </c>
    </row>
    <row r="23" spans="1:15" ht="15.75" thickBot="1">
      <c r="A23" s="1" t="s">
        <v>15</v>
      </c>
      <c r="B23" s="5">
        <f>'Attachment 1 - Bulk'!B23+'Attachment 2 - Distribution'!B23</f>
        <v>660</v>
      </c>
      <c r="C23" s="5">
        <f>'Attachment 1 - Bulk'!C23+'Attachment 2 - Distribution'!C23</f>
        <v>627</v>
      </c>
      <c r="D23" s="5">
        <f>'Attachment 1 - Bulk'!D23+'Attachment 2 - Distribution'!D23</f>
        <v>829</v>
      </c>
      <c r="E23" s="5">
        <f>'Attachment 1 - Bulk'!E23+'Attachment 2 - Distribution'!E23</f>
        <v>1039</v>
      </c>
      <c r="F23" s="12">
        <f>'Attachment 1 - Bulk'!F23+'Attachment 2 - Distribution'!F23</f>
        <v>1026</v>
      </c>
      <c r="G23" s="5">
        <f>'Attachment 1 - Bulk'!G23+'Attachment 2 - Distribution'!G23</f>
        <v>1021</v>
      </c>
      <c r="H23" s="5">
        <f>'Attachment 1 - Bulk'!H23+'Attachment 2 - Distribution'!H23</f>
        <v>1058</v>
      </c>
      <c r="I23" s="5">
        <f>'Attachment 1 - Bulk'!I23+'Attachment 2 - Distribution'!I23</f>
        <v>1072</v>
      </c>
      <c r="J23" s="5">
        <f>'Attachment 1 - Bulk'!J23+'Attachment 2 - Distribution'!J23</f>
        <v>1069</v>
      </c>
      <c r="K23" s="5">
        <f>'Attachment 1 - Bulk'!K23+'Attachment 2 - Distribution'!K23</f>
        <v>1057</v>
      </c>
      <c r="M23" s="26">
        <f t="shared" si="5"/>
        <v>788.75</v>
      </c>
      <c r="N23" s="26">
        <f t="shared" si="6"/>
        <v>1050.5</v>
      </c>
      <c r="O23" s="27">
        <f t="shared" si="3"/>
        <v>0.3318541996830428</v>
      </c>
    </row>
    <row r="24" ht="15.75" thickTop="1"/>
    <row r="26" spans="1:11" ht="15">
      <c r="A26" t="s">
        <v>23</v>
      </c>
      <c r="G26" s="2">
        <v>132</v>
      </c>
      <c r="H26" s="2">
        <v>133</v>
      </c>
      <c r="I26" s="2">
        <v>134</v>
      </c>
      <c r="J26" s="2">
        <v>135</v>
      </c>
      <c r="K26" s="2">
        <v>135</v>
      </c>
    </row>
    <row r="28" spans="1:11" ht="15">
      <c r="A28" t="s">
        <v>24</v>
      </c>
      <c r="G28" s="14">
        <f>G26/27*100</f>
        <v>488.8888888888889</v>
      </c>
      <c r="H28" s="14">
        <f>H26/27*100</f>
        <v>492.59259259259255</v>
      </c>
      <c r="I28" s="14">
        <f>I26/27*100</f>
        <v>496.2962962962963</v>
      </c>
      <c r="J28" s="14">
        <f>J26/27*100</f>
        <v>500</v>
      </c>
      <c r="K28" s="14">
        <f>K26/27*100</f>
        <v>500</v>
      </c>
    </row>
  </sheetData>
  <sheetProtection/>
  <mergeCells count="2">
    <mergeCell ref="B4:E4"/>
    <mergeCell ref="F4:K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3" width="11.57421875" style="2" bestFit="1" customWidth="1"/>
    <col min="4" max="6" width="10.57421875" style="2" bestFit="1" customWidth="1"/>
    <col min="7" max="10" width="11.57421875" style="2" bestFit="1" customWidth="1"/>
    <col min="11" max="11" width="10.57421875" style="2" bestFit="1" customWidth="1"/>
    <col min="12" max="12" width="13.28125" style="2" bestFit="1" customWidth="1"/>
    <col min="13" max="13" width="11.57421875" style="2" bestFit="1" customWidth="1"/>
    <col min="14" max="14" width="13.28125" style="2" bestFit="1" customWidth="1"/>
    <col min="15" max="16" width="11.57421875" style="2" bestFit="1" customWidth="1"/>
    <col min="17" max="17" width="13.28125" style="2" bestFit="1" customWidth="1"/>
    <col min="18" max="20" width="11.57421875" style="2" bestFit="1" customWidth="1"/>
    <col min="21" max="21" width="10.57421875" style="2" bestFit="1" customWidth="1"/>
    <col min="22" max="25" width="11.57421875" style="2" bestFit="1" customWidth="1"/>
    <col min="26" max="26" width="14.28125" style="0" bestFit="1" customWidth="1"/>
  </cols>
  <sheetData>
    <row r="1" ht="15">
      <c r="A1" s="31" t="s">
        <v>77</v>
      </c>
    </row>
    <row r="2" ht="15">
      <c r="A2" s="31"/>
    </row>
    <row r="3" ht="15">
      <c r="A3" s="31" t="s">
        <v>79</v>
      </c>
    </row>
    <row r="5" ht="15">
      <c r="A5" s="31" t="s">
        <v>25</v>
      </c>
    </row>
    <row r="7" spans="1:25" ht="15">
      <c r="A7" s="2">
        <v>2012</v>
      </c>
      <c r="B7" s="2">
        <v>2013</v>
      </c>
      <c r="C7" s="2">
        <v>2014</v>
      </c>
      <c r="D7" s="2">
        <v>2015</v>
      </c>
      <c r="E7" s="2">
        <v>2016</v>
      </c>
      <c r="F7" s="2">
        <v>2017</v>
      </c>
      <c r="G7" s="2">
        <v>2018</v>
      </c>
      <c r="H7" s="2">
        <v>2019</v>
      </c>
      <c r="I7" s="2">
        <v>2020</v>
      </c>
      <c r="J7" s="2">
        <v>2021</v>
      </c>
      <c r="K7" s="2">
        <v>2022</v>
      </c>
      <c r="L7" s="2">
        <v>2023</v>
      </c>
      <c r="M7" s="2">
        <v>2024</v>
      </c>
      <c r="N7" s="2">
        <v>2025</v>
      </c>
      <c r="O7" s="2">
        <v>2026</v>
      </c>
      <c r="P7" s="2">
        <v>2027</v>
      </c>
      <c r="Q7" s="2">
        <v>2028</v>
      </c>
      <c r="R7" s="2">
        <v>2029</v>
      </c>
      <c r="S7" s="2">
        <v>2030</v>
      </c>
      <c r="T7" s="2">
        <v>2031</v>
      </c>
      <c r="U7" s="2">
        <v>2032</v>
      </c>
      <c r="V7" s="2">
        <v>2033</v>
      </c>
      <c r="W7" s="2">
        <v>2034</v>
      </c>
      <c r="X7" s="2">
        <v>2035</v>
      </c>
      <c r="Y7" s="2">
        <v>2036</v>
      </c>
    </row>
    <row r="8" spans="1:26" ht="15.75" thickBot="1">
      <c r="A8" s="35">
        <v>80000</v>
      </c>
      <c r="B8" s="35">
        <v>11000</v>
      </c>
      <c r="C8" s="35">
        <v>28000</v>
      </c>
      <c r="D8" s="35">
        <v>22000</v>
      </c>
      <c r="E8" s="35">
        <v>0</v>
      </c>
      <c r="F8" s="35">
        <v>2000</v>
      </c>
      <c r="G8" s="35">
        <v>12000</v>
      </c>
      <c r="H8" s="35">
        <v>13000</v>
      </c>
      <c r="I8" s="35">
        <v>260000</v>
      </c>
      <c r="J8" s="35">
        <v>0</v>
      </c>
      <c r="K8" s="35">
        <v>3000</v>
      </c>
      <c r="L8" s="35">
        <v>12000</v>
      </c>
      <c r="M8" s="35">
        <v>48000</v>
      </c>
      <c r="N8" s="35">
        <v>32000</v>
      </c>
      <c r="O8" s="35">
        <v>0</v>
      </c>
      <c r="P8" s="35">
        <v>2000</v>
      </c>
      <c r="Q8" s="35">
        <v>0</v>
      </c>
      <c r="R8" s="35">
        <v>14000</v>
      </c>
      <c r="S8" s="35">
        <v>15000</v>
      </c>
      <c r="T8" s="35">
        <v>0</v>
      </c>
      <c r="U8" s="35">
        <v>4000</v>
      </c>
      <c r="V8" s="35">
        <v>25000</v>
      </c>
      <c r="W8" s="35">
        <v>14000</v>
      </c>
      <c r="X8" s="35">
        <v>21000</v>
      </c>
      <c r="Y8" s="35">
        <v>0</v>
      </c>
      <c r="Z8" s="36">
        <f>SUM(A8:Y8)</f>
        <v>618000</v>
      </c>
    </row>
    <row r="9" spans="13:26" ht="15.75" thickTop="1">
      <c r="M9" s="2" t="s">
        <v>33</v>
      </c>
      <c r="N9" s="2" t="s">
        <v>34</v>
      </c>
      <c r="Z9" s="8"/>
    </row>
    <row r="10" spans="1:14" ht="15">
      <c r="A10" s="30" t="s">
        <v>78</v>
      </c>
      <c r="M10" s="2" t="s">
        <v>37</v>
      </c>
      <c r="N10" s="2" t="s">
        <v>35</v>
      </c>
    </row>
    <row r="11" ht="15">
      <c r="N11" s="2" t="s">
        <v>36</v>
      </c>
    </row>
    <row r="12" ht="15">
      <c r="A12" s="30" t="s">
        <v>26</v>
      </c>
    </row>
    <row r="13" spans="1:5" ht="15">
      <c r="A13" s="2">
        <v>2012</v>
      </c>
      <c r="B13" s="2">
        <v>2013</v>
      </c>
      <c r="C13" s="2">
        <v>2014</v>
      </c>
      <c r="D13" s="2">
        <v>2015</v>
      </c>
      <c r="E13" s="2">
        <v>2016</v>
      </c>
    </row>
    <row r="14" spans="1:5" ht="15">
      <c r="A14" s="2">
        <v>2000</v>
      </c>
      <c r="B14" s="2">
        <v>2000</v>
      </c>
      <c r="C14" s="2">
        <v>3000</v>
      </c>
      <c r="D14" s="2">
        <v>3000</v>
      </c>
      <c r="E14" s="2">
        <v>3000</v>
      </c>
    </row>
    <row r="16" spans="1:2" ht="15">
      <c r="A16" s="2">
        <v>2012</v>
      </c>
      <c r="B16" s="30" t="s">
        <v>27</v>
      </c>
    </row>
    <row r="17" ht="15">
      <c r="B17" s="30" t="s">
        <v>28</v>
      </c>
    </row>
    <row r="19" spans="1:2" ht="15">
      <c r="A19" s="2">
        <v>2013</v>
      </c>
      <c r="B19" s="30" t="s">
        <v>29</v>
      </c>
    </row>
    <row r="20" ht="15">
      <c r="B20" s="30"/>
    </row>
    <row r="21" spans="1:2" ht="15">
      <c r="A21" s="2">
        <v>2014</v>
      </c>
      <c r="B21" s="30" t="s">
        <v>30</v>
      </c>
    </row>
    <row r="22" ht="15">
      <c r="B22" s="30" t="s">
        <v>31</v>
      </c>
    </row>
    <row r="23" ht="15">
      <c r="B23" s="30"/>
    </row>
    <row r="24" spans="1:2" ht="15">
      <c r="A24" s="2">
        <v>2015</v>
      </c>
      <c r="B24" s="30" t="s">
        <v>32</v>
      </c>
    </row>
    <row r="25" ht="15">
      <c r="B25" s="30" t="s">
        <v>31</v>
      </c>
    </row>
    <row r="26" ht="15">
      <c r="B26" s="30"/>
    </row>
    <row r="27" ht="15">
      <c r="A27" s="31" t="s">
        <v>45</v>
      </c>
    </row>
    <row r="29" spans="1:25" ht="15">
      <c r="A29" s="2">
        <v>2012</v>
      </c>
      <c r="B29" s="2">
        <v>2013</v>
      </c>
      <c r="C29" s="2">
        <v>2014</v>
      </c>
      <c r="D29" s="2">
        <v>2015</v>
      </c>
      <c r="E29" s="2">
        <v>2016</v>
      </c>
      <c r="F29" s="2">
        <v>2017</v>
      </c>
      <c r="G29" s="2">
        <v>2018</v>
      </c>
      <c r="H29" s="2">
        <v>2019</v>
      </c>
      <c r="I29" s="2">
        <v>2020</v>
      </c>
      <c r="J29" s="2">
        <v>2021</v>
      </c>
      <c r="K29" s="2">
        <v>2022</v>
      </c>
      <c r="L29" s="2">
        <v>2023</v>
      </c>
      <c r="M29" s="2">
        <v>2024</v>
      </c>
      <c r="N29" s="2">
        <v>2025</v>
      </c>
      <c r="O29" s="2">
        <v>2026</v>
      </c>
      <c r="P29" s="2">
        <v>2027</v>
      </c>
      <c r="Q29" s="2">
        <v>2028</v>
      </c>
      <c r="R29" s="2">
        <v>2029</v>
      </c>
      <c r="S29" s="2">
        <v>2030</v>
      </c>
      <c r="T29" s="2">
        <v>2031</v>
      </c>
      <c r="U29" s="2">
        <v>2032</v>
      </c>
      <c r="V29" s="2">
        <v>2033</v>
      </c>
      <c r="W29" s="2">
        <v>2034</v>
      </c>
      <c r="X29" s="2">
        <v>2035</v>
      </c>
      <c r="Y29" s="2">
        <v>2036</v>
      </c>
    </row>
    <row r="30" spans="1:26" ht="15.75" thickBot="1">
      <c r="A30" s="34">
        <v>240000</v>
      </c>
      <c r="B30" s="34">
        <v>160000</v>
      </c>
      <c r="C30" s="34">
        <v>440000</v>
      </c>
      <c r="D30" s="34">
        <v>80000</v>
      </c>
      <c r="E30" s="34">
        <v>10000</v>
      </c>
      <c r="F30" s="34">
        <v>20000</v>
      </c>
      <c r="G30" s="34">
        <v>480000</v>
      </c>
      <c r="H30" s="34">
        <v>470000</v>
      </c>
      <c r="I30" s="34">
        <v>400000</v>
      </c>
      <c r="J30" s="34">
        <v>160000</v>
      </c>
      <c r="K30" s="34">
        <v>80000</v>
      </c>
      <c r="L30" s="34">
        <v>1320000</v>
      </c>
      <c r="M30" s="34">
        <v>480000</v>
      </c>
      <c r="N30" s="34">
        <v>1600020</v>
      </c>
      <c r="O30" s="34">
        <v>800000</v>
      </c>
      <c r="P30" s="34">
        <v>780000</v>
      </c>
      <c r="Q30" s="34">
        <v>1320000</v>
      </c>
      <c r="R30" s="34">
        <v>180000</v>
      </c>
      <c r="S30" s="34">
        <v>180000</v>
      </c>
      <c r="T30" s="34">
        <v>200000</v>
      </c>
      <c r="U30" s="34">
        <v>80000</v>
      </c>
      <c r="V30" s="34">
        <v>280000</v>
      </c>
      <c r="W30" s="34">
        <v>320000</v>
      </c>
      <c r="X30" s="34">
        <v>360000</v>
      </c>
      <c r="Y30" s="34">
        <v>160000</v>
      </c>
      <c r="Z30" s="33">
        <f>SUM(A30:Y30)</f>
        <v>10600020</v>
      </c>
    </row>
    <row r="31" spans="1:26" ht="15.75" thickTop="1">
      <c r="A31" s="2" t="s">
        <v>51</v>
      </c>
      <c r="B31" s="2" t="s">
        <v>49</v>
      </c>
      <c r="C31" s="2" t="s">
        <v>46</v>
      </c>
      <c r="L31" s="2" t="s">
        <v>57</v>
      </c>
      <c r="N31" s="2" t="s">
        <v>58</v>
      </c>
      <c r="Q31" s="2" t="s">
        <v>61</v>
      </c>
      <c r="Z31" s="8"/>
    </row>
    <row r="32" spans="1:17" ht="15">
      <c r="A32" s="2" t="s">
        <v>52</v>
      </c>
      <c r="B32" s="2" t="s">
        <v>47</v>
      </c>
      <c r="C32" s="2" t="s">
        <v>47</v>
      </c>
      <c r="L32" s="2" t="s">
        <v>52</v>
      </c>
      <c r="N32" s="2" t="s">
        <v>59</v>
      </c>
      <c r="Q32" s="2" t="s">
        <v>62</v>
      </c>
    </row>
    <row r="33" spans="1:14" ht="15">
      <c r="A33" s="2" t="s">
        <v>53</v>
      </c>
      <c r="B33" s="2" t="s">
        <v>50</v>
      </c>
      <c r="C33" s="2" t="s">
        <v>48</v>
      </c>
      <c r="L33" s="2" t="s">
        <v>48</v>
      </c>
      <c r="N33" s="2" t="s">
        <v>60</v>
      </c>
    </row>
    <row r="34" ht="15">
      <c r="C34" s="2" t="s">
        <v>54</v>
      </c>
    </row>
    <row r="35" spans="2:3" ht="15">
      <c r="B35" s="30"/>
      <c r="C35" s="2" t="s">
        <v>52</v>
      </c>
    </row>
    <row r="36" ht="15">
      <c r="C36" s="2" t="s">
        <v>48</v>
      </c>
    </row>
    <row r="38" ht="15">
      <c r="A38" s="30" t="s">
        <v>78</v>
      </c>
    </row>
    <row r="39" ht="15">
      <c r="A39" s="30"/>
    </row>
    <row r="40" ht="15">
      <c r="A40" s="30" t="s">
        <v>56</v>
      </c>
    </row>
    <row r="42" ht="15">
      <c r="A42" s="30" t="s">
        <v>55</v>
      </c>
    </row>
    <row r="44" spans="1:5" ht="15">
      <c r="A44" s="2">
        <v>2012</v>
      </c>
      <c r="B44" s="2">
        <v>2013</v>
      </c>
      <c r="C44" s="2">
        <v>2014</v>
      </c>
      <c r="D44" s="2">
        <v>2015</v>
      </c>
      <c r="E44" s="2">
        <v>2016</v>
      </c>
    </row>
    <row r="45" spans="1:5" ht="15">
      <c r="A45" s="2">
        <v>555000</v>
      </c>
      <c r="B45" s="2">
        <v>546000</v>
      </c>
      <c r="C45" s="2">
        <v>541000</v>
      </c>
      <c r="D45" s="2">
        <v>537000</v>
      </c>
      <c r="E45" s="2">
        <v>533000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2011-05-20T04:16:32Z</dcterms:created>
  <dcterms:modified xsi:type="dcterms:W3CDTF">2011-05-20T04:17:09Z</dcterms:modified>
  <cp:category/>
  <cp:version/>
  <cp:contentType/>
  <cp:contentStatus/>
</cp:coreProperties>
</file>